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p-fps02\groups\Applications Department\Department Applications\Rates\2022 Electricity Rates\IRM\IRM Applications\Annual IR\Oakville\Application Filed\"/>
    </mc:Choice>
  </mc:AlternateContent>
  <xr:revisionPtr revIDLastSave="0" documentId="8_{6C6BC5F4-98B9-4732-B9D3-A3F38C7A178A}" xr6:coauthVersionLast="46" xr6:coauthVersionMax="46" xr10:uidLastSave="{00000000-0000-0000-0000-000000000000}"/>
  <bookViews>
    <workbookView xWindow="-110" yWindow="-110" windowWidth="19420" windowHeight="10420" tabRatio="87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s>
  <externalReferences>
    <externalReference r:id="rId14"/>
  </externalReferences>
  <definedNames>
    <definedName name="_xlnm._FilterDatabase" localSheetId="11" hidden="1">'7.  Persistence Report'!$C$26:$BT$235</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1">'7.  Persistence Report'!$A$1:$BT$26</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0" i="43" l="1"/>
  <c r="H175" i="47" l="1"/>
  <c r="H176" i="47"/>
  <c r="H174" i="47"/>
  <c r="H172" i="47"/>
  <c r="H173" i="47"/>
  <c r="H171" i="47"/>
  <c r="AH78" i="85" l="1"/>
  <c r="AG78" i="85"/>
  <c r="AF78" i="85"/>
  <c r="AE78" i="85"/>
  <c r="AD78" i="85"/>
  <c r="AC78" i="85"/>
  <c r="AB78" i="85"/>
  <c r="AA78" i="85"/>
  <c r="Z78" i="85"/>
  <c r="Y78" i="85"/>
  <c r="X78" i="85"/>
  <c r="W78" i="85"/>
  <c r="V78" i="85"/>
  <c r="U78" i="85"/>
  <c r="T78" i="85"/>
  <c r="S78" i="85"/>
  <c r="R78" i="85"/>
  <c r="Q78" i="85"/>
  <c r="P78" i="85"/>
  <c r="O78" i="85"/>
  <c r="N78" i="85"/>
  <c r="M78" i="85"/>
  <c r="L78" i="85"/>
  <c r="K78" i="85"/>
  <c r="C65" i="85"/>
  <c r="D55" i="85"/>
  <c r="F55" i="85" s="1"/>
  <c r="F54" i="85"/>
  <c r="D54" i="85"/>
  <c r="F53" i="85"/>
  <c r="F65" i="85" s="1"/>
  <c r="D53" i="85"/>
  <c r="D65" i="85" s="1"/>
  <c r="C51" i="85"/>
  <c r="F50" i="85"/>
  <c r="D50" i="85"/>
  <c r="F49" i="85"/>
  <c r="D49" i="85"/>
  <c r="D48" i="85"/>
  <c r="F48" i="85" s="1"/>
  <c r="D47" i="85"/>
  <c r="F47" i="85" s="1"/>
  <c r="F46" i="85"/>
  <c r="D46" i="85"/>
  <c r="F45" i="85"/>
  <c r="D45" i="85"/>
  <c r="D44" i="85"/>
  <c r="F44" i="85" s="1"/>
  <c r="D43" i="85"/>
  <c r="F43" i="85" s="1"/>
  <c r="F42" i="85"/>
  <c r="D42" i="85"/>
  <c r="F41" i="85"/>
  <c r="D41" i="85"/>
  <c r="D40" i="85"/>
  <c r="F40" i="85" s="1"/>
  <c r="D39" i="85"/>
  <c r="D51" i="85" s="1"/>
  <c r="C36" i="85"/>
  <c r="F35" i="85"/>
  <c r="D35" i="85"/>
  <c r="D34" i="85"/>
  <c r="F34" i="85" s="1"/>
  <c r="F33" i="85"/>
  <c r="D33" i="85"/>
  <c r="F32" i="85"/>
  <c r="D32" i="85"/>
  <c r="F31" i="85"/>
  <c r="D31" i="85"/>
  <c r="D30" i="85"/>
  <c r="F30" i="85" s="1"/>
  <c r="F29" i="85"/>
  <c r="D29" i="85"/>
  <c r="F28" i="85"/>
  <c r="D28" i="85"/>
  <c r="D36" i="85" s="1"/>
  <c r="F36" i="85" l="1"/>
  <c r="F37" i="85" s="1"/>
  <c r="F38" i="85" s="1"/>
  <c r="F39" i="85"/>
  <c r="F51" i="85" s="1"/>
  <c r="F52" i="85" s="1"/>
  <c r="Z1037" i="79" l="1"/>
  <c r="Y55" i="79" l="1"/>
  <c r="AC320" i="46"/>
  <c r="AB320" i="46"/>
  <c r="AA320" i="46"/>
  <c r="Z320" i="46"/>
  <c r="Y320" i="46"/>
  <c r="AC317" i="46"/>
  <c r="AB317" i="46"/>
  <c r="AA317" i="46"/>
  <c r="Z317" i="46"/>
  <c r="Y317" i="46"/>
  <c r="AC314" i="46"/>
  <c r="AB314" i="46"/>
  <c r="AA314" i="46"/>
  <c r="Z314" i="46"/>
  <c r="Y314" i="46"/>
  <c r="AC311" i="46"/>
  <c r="AB311" i="46"/>
  <c r="AA311" i="46"/>
  <c r="Z311" i="46"/>
  <c r="Y311" i="46"/>
  <c r="AC308" i="46"/>
  <c r="AB308" i="46"/>
  <c r="AA308" i="46"/>
  <c r="Z308" i="46"/>
  <c r="Y308" i="46"/>
  <c r="P408" i="46"/>
  <c r="Q408" i="46"/>
  <c r="R408" i="46"/>
  <c r="S408" i="46"/>
  <c r="T408" i="46"/>
  <c r="U408" i="46"/>
  <c r="V408" i="46"/>
  <c r="W408" i="46"/>
  <c r="X408" i="46"/>
  <c r="P411" i="46"/>
  <c r="Q411" i="46"/>
  <c r="R411" i="46"/>
  <c r="S411" i="46"/>
  <c r="T411" i="46"/>
  <c r="U411" i="46"/>
  <c r="V411" i="46"/>
  <c r="W411" i="46"/>
  <c r="X411" i="46"/>
  <c r="P414" i="46"/>
  <c r="Q414" i="46"/>
  <c r="R414" i="46"/>
  <c r="S414" i="46"/>
  <c r="T414" i="46"/>
  <c r="U414" i="46"/>
  <c r="V414" i="46"/>
  <c r="W414" i="46"/>
  <c r="X414" i="46"/>
  <c r="P417" i="46"/>
  <c r="Q417" i="46"/>
  <c r="R417" i="46"/>
  <c r="S417" i="46"/>
  <c r="T417" i="46"/>
  <c r="U417" i="46"/>
  <c r="V417" i="46"/>
  <c r="W417" i="46"/>
  <c r="X417" i="46"/>
  <c r="P420" i="46"/>
  <c r="Q420" i="46"/>
  <c r="R420" i="46"/>
  <c r="S420" i="46"/>
  <c r="T420" i="46"/>
  <c r="U420" i="46"/>
  <c r="V420" i="46"/>
  <c r="W420" i="46"/>
  <c r="X420" i="46"/>
  <c r="P432" i="46"/>
  <c r="Q432" i="46"/>
  <c r="R432" i="46"/>
  <c r="S432" i="46"/>
  <c r="T432" i="46"/>
  <c r="U432" i="46"/>
  <c r="V432" i="46"/>
  <c r="W432" i="46"/>
  <c r="X432" i="46"/>
  <c r="P436" i="46"/>
  <c r="Q436" i="46"/>
  <c r="R436" i="46"/>
  <c r="S436" i="46"/>
  <c r="T436" i="46"/>
  <c r="U436" i="46"/>
  <c r="V436" i="46"/>
  <c r="W436" i="46"/>
  <c r="X436" i="46"/>
  <c r="P439" i="46"/>
  <c r="Q439" i="46"/>
  <c r="R439" i="46"/>
  <c r="S439" i="46"/>
  <c r="T439" i="46"/>
  <c r="U439" i="46"/>
  <c r="V439" i="46"/>
  <c r="W439" i="46"/>
  <c r="X439" i="46"/>
  <c r="P448" i="46"/>
  <c r="Q448" i="46"/>
  <c r="R448" i="46"/>
  <c r="S448" i="46"/>
  <c r="T448" i="46"/>
  <c r="U448" i="46"/>
  <c r="V448" i="46"/>
  <c r="W448" i="46"/>
  <c r="X448" i="46"/>
  <c r="P461" i="46"/>
  <c r="Q461" i="46"/>
  <c r="R461" i="46"/>
  <c r="S461" i="46"/>
  <c r="T461" i="46"/>
  <c r="U461" i="46"/>
  <c r="V461" i="46"/>
  <c r="W461" i="46"/>
  <c r="X461" i="46"/>
  <c r="P477" i="46"/>
  <c r="Q477" i="46"/>
  <c r="R477" i="46"/>
  <c r="S477" i="46"/>
  <c r="T477" i="46"/>
  <c r="U477" i="46"/>
  <c r="V477" i="46"/>
  <c r="W477" i="46"/>
  <c r="X477" i="46"/>
  <c r="O477" i="46"/>
  <c r="O461" i="46"/>
  <c r="O448" i="46"/>
  <c r="O439" i="46"/>
  <c r="O436" i="46"/>
  <c r="O432" i="46"/>
  <c r="O420" i="46"/>
  <c r="O417" i="46"/>
  <c r="O414" i="46"/>
  <c r="O411" i="46"/>
  <c r="O408" i="46"/>
  <c r="E408" i="46"/>
  <c r="F408" i="46"/>
  <c r="G408" i="46"/>
  <c r="H408" i="46"/>
  <c r="I408" i="46"/>
  <c r="J408" i="46"/>
  <c r="K408" i="46"/>
  <c r="L408" i="46"/>
  <c r="M408" i="46"/>
  <c r="E411" i="46"/>
  <c r="F411" i="46"/>
  <c r="G411" i="46"/>
  <c r="H411" i="46"/>
  <c r="I411" i="46"/>
  <c r="J411" i="46"/>
  <c r="K411" i="46"/>
  <c r="L411" i="46"/>
  <c r="M411" i="46"/>
  <c r="E414" i="46"/>
  <c r="F414" i="46"/>
  <c r="G414" i="46"/>
  <c r="H414" i="46"/>
  <c r="I414" i="46"/>
  <c r="J414" i="46"/>
  <c r="K414" i="46"/>
  <c r="L414" i="46"/>
  <c r="M414" i="46"/>
  <c r="E417" i="46"/>
  <c r="F417" i="46"/>
  <c r="G417" i="46"/>
  <c r="H417" i="46"/>
  <c r="I417" i="46"/>
  <c r="J417" i="46"/>
  <c r="K417" i="46"/>
  <c r="L417" i="46"/>
  <c r="M417" i="46"/>
  <c r="E420" i="46"/>
  <c r="F420" i="46"/>
  <c r="G420" i="46"/>
  <c r="H420" i="46"/>
  <c r="I420" i="46"/>
  <c r="J420" i="46"/>
  <c r="K420" i="46"/>
  <c r="L420" i="46"/>
  <c r="M420" i="46"/>
  <c r="E432" i="46"/>
  <c r="F432" i="46"/>
  <c r="G432" i="46"/>
  <c r="H432" i="46"/>
  <c r="I432" i="46"/>
  <c r="J432" i="46"/>
  <c r="K432" i="46"/>
  <c r="L432" i="46"/>
  <c r="M432" i="46"/>
  <c r="E436" i="46"/>
  <c r="F436" i="46"/>
  <c r="G436" i="46"/>
  <c r="H436" i="46"/>
  <c r="I436" i="46"/>
  <c r="J436" i="46"/>
  <c r="K436" i="46"/>
  <c r="L436" i="46"/>
  <c r="M436" i="46"/>
  <c r="E439" i="46"/>
  <c r="F439" i="46"/>
  <c r="G439" i="46"/>
  <c r="H439" i="46"/>
  <c r="I439" i="46"/>
  <c r="J439" i="46"/>
  <c r="K439" i="46"/>
  <c r="L439" i="46"/>
  <c r="M439" i="46"/>
  <c r="E448" i="46"/>
  <c r="F448" i="46"/>
  <c r="G448" i="46"/>
  <c r="H448" i="46"/>
  <c r="I448" i="46"/>
  <c r="J448" i="46"/>
  <c r="K448" i="46"/>
  <c r="L448" i="46"/>
  <c r="M448" i="46"/>
  <c r="E461" i="46"/>
  <c r="F461" i="46"/>
  <c r="G461" i="46"/>
  <c r="H461" i="46"/>
  <c r="I461" i="46"/>
  <c r="J461" i="46"/>
  <c r="K461" i="46"/>
  <c r="L461" i="46"/>
  <c r="M461" i="46"/>
  <c r="E477" i="46"/>
  <c r="F477" i="46"/>
  <c r="G477" i="46"/>
  <c r="H477" i="46"/>
  <c r="I477" i="46"/>
  <c r="J477" i="46"/>
  <c r="K477" i="46"/>
  <c r="L477" i="46"/>
  <c r="M477" i="46"/>
  <c r="D411" i="46"/>
  <c r="D414" i="46"/>
  <c r="D417" i="46"/>
  <c r="D420" i="46"/>
  <c r="D432" i="46"/>
  <c r="D436" i="46"/>
  <c r="D439" i="46"/>
  <c r="D448" i="46"/>
  <c r="D461" i="46"/>
  <c r="D477" i="46"/>
  <c r="D408" i="46"/>
  <c r="P279" i="46"/>
  <c r="Q279" i="46"/>
  <c r="R279" i="46"/>
  <c r="S279" i="46"/>
  <c r="T279" i="46"/>
  <c r="U279" i="46"/>
  <c r="V279" i="46"/>
  <c r="W279" i="46"/>
  <c r="X279" i="46"/>
  <c r="P282" i="46"/>
  <c r="Q282" i="46"/>
  <c r="R282" i="46"/>
  <c r="S282" i="46"/>
  <c r="T282" i="46"/>
  <c r="U282" i="46"/>
  <c r="V282" i="46"/>
  <c r="W282" i="46"/>
  <c r="X282" i="46"/>
  <c r="P285" i="46"/>
  <c r="Q285" i="46"/>
  <c r="R285" i="46"/>
  <c r="S285" i="46"/>
  <c r="T285" i="46"/>
  <c r="U285" i="46"/>
  <c r="V285" i="46"/>
  <c r="W285" i="46"/>
  <c r="X285" i="46"/>
  <c r="P286" i="46"/>
  <c r="Q286" i="46"/>
  <c r="R286" i="46"/>
  <c r="S286" i="46"/>
  <c r="T286" i="46"/>
  <c r="U286" i="46"/>
  <c r="V286" i="46"/>
  <c r="W286" i="46"/>
  <c r="X286" i="46"/>
  <c r="P288" i="46"/>
  <c r="Q288" i="46"/>
  <c r="R288" i="46"/>
  <c r="S288" i="46"/>
  <c r="T288" i="46"/>
  <c r="U288" i="46"/>
  <c r="V288" i="46"/>
  <c r="W288" i="46"/>
  <c r="X288" i="46"/>
  <c r="P289" i="46"/>
  <c r="Q289" i="46"/>
  <c r="R289" i="46"/>
  <c r="S289" i="46"/>
  <c r="T289" i="46"/>
  <c r="U289" i="46"/>
  <c r="V289" i="46"/>
  <c r="W289" i="46"/>
  <c r="X289" i="46"/>
  <c r="P291" i="46"/>
  <c r="Q291" i="46"/>
  <c r="R291" i="46"/>
  <c r="S291" i="46"/>
  <c r="T291" i="46"/>
  <c r="U291" i="46"/>
  <c r="V291" i="46"/>
  <c r="W291" i="46"/>
  <c r="X291" i="46"/>
  <c r="P307" i="46"/>
  <c r="Q307" i="46"/>
  <c r="R307" i="46"/>
  <c r="S307" i="46"/>
  <c r="T307" i="46"/>
  <c r="U307" i="46"/>
  <c r="V307" i="46"/>
  <c r="W307" i="46"/>
  <c r="X307" i="46"/>
  <c r="P308" i="46"/>
  <c r="Q308" i="46"/>
  <c r="R308" i="46"/>
  <c r="S308" i="46"/>
  <c r="T308" i="46"/>
  <c r="U308" i="46"/>
  <c r="V308" i="46"/>
  <c r="W308" i="46"/>
  <c r="X308" i="46"/>
  <c r="P310" i="46"/>
  <c r="Q310" i="46"/>
  <c r="R310" i="46"/>
  <c r="S310" i="46"/>
  <c r="T310" i="46"/>
  <c r="U310" i="46"/>
  <c r="V310" i="46"/>
  <c r="W310" i="46"/>
  <c r="X310" i="46"/>
  <c r="P319" i="46"/>
  <c r="Q319" i="46"/>
  <c r="R319" i="46"/>
  <c r="S319" i="46"/>
  <c r="T319" i="46"/>
  <c r="U319" i="46"/>
  <c r="V319" i="46"/>
  <c r="W319" i="46"/>
  <c r="X319" i="46"/>
  <c r="P320" i="46"/>
  <c r="Q320" i="46"/>
  <c r="R320" i="46"/>
  <c r="S320" i="46"/>
  <c r="T320" i="46"/>
  <c r="U320" i="46"/>
  <c r="V320" i="46"/>
  <c r="W320" i="46"/>
  <c r="X320" i="46"/>
  <c r="P348" i="46"/>
  <c r="Q348" i="46"/>
  <c r="R348" i="46"/>
  <c r="S348" i="46"/>
  <c r="T348" i="46"/>
  <c r="U348" i="46"/>
  <c r="V348" i="46"/>
  <c r="W348" i="46"/>
  <c r="X348" i="46"/>
  <c r="P349" i="46"/>
  <c r="Q349" i="46"/>
  <c r="R349" i="46"/>
  <c r="S349" i="46"/>
  <c r="T349" i="46"/>
  <c r="U349" i="46"/>
  <c r="V349" i="46"/>
  <c r="W349" i="46"/>
  <c r="X349" i="46"/>
  <c r="P363" i="46"/>
  <c r="Q363" i="46"/>
  <c r="R363" i="46"/>
  <c r="S363" i="46"/>
  <c r="T363" i="46"/>
  <c r="U363" i="46"/>
  <c r="V363" i="46"/>
  <c r="W363" i="46"/>
  <c r="X363" i="46"/>
  <c r="O363" i="46"/>
  <c r="O349" i="46"/>
  <c r="O348" i="46"/>
  <c r="O320" i="46"/>
  <c r="O319" i="46"/>
  <c r="O310" i="46"/>
  <c r="O308" i="46"/>
  <c r="O307" i="46"/>
  <c r="O291" i="46"/>
  <c r="O289" i="46"/>
  <c r="O288" i="46"/>
  <c r="O286" i="46"/>
  <c r="O285" i="46"/>
  <c r="O282" i="46"/>
  <c r="O279" i="46"/>
  <c r="E279" i="46"/>
  <c r="F279" i="46"/>
  <c r="G279" i="46"/>
  <c r="H279" i="46"/>
  <c r="I279" i="46"/>
  <c r="J279" i="46"/>
  <c r="K279" i="46"/>
  <c r="L279" i="46"/>
  <c r="M279" i="46"/>
  <c r="E282" i="46"/>
  <c r="F282" i="46"/>
  <c r="G282" i="46"/>
  <c r="H282" i="46"/>
  <c r="I282" i="46"/>
  <c r="J282" i="46"/>
  <c r="K282" i="46"/>
  <c r="L282" i="46"/>
  <c r="M282" i="46"/>
  <c r="E285" i="46"/>
  <c r="F285" i="46"/>
  <c r="G285" i="46"/>
  <c r="H285" i="46"/>
  <c r="I285" i="46"/>
  <c r="J285" i="46"/>
  <c r="K285" i="46"/>
  <c r="L285" i="46"/>
  <c r="M285" i="46"/>
  <c r="E286" i="46"/>
  <c r="F286" i="46"/>
  <c r="G286" i="46"/>
  <c r="H286" i="46"/>
  <c r="I286" i="46"/>
  <c r="J286" i="46"/>
  <c r="K286" i="46"/>
  <c r="L286" i="46"/>
  <c r="M286" i="46"/>
  <c r="E288" i="46"/>
  <c r="F288" i="46"/>
  <c r="G288" i="46"/>
  <c r="H288" i="46"/>
  <c r="I288" i="46"/>
  <c r="J288" i="46"/>
  <c r="K288" i="46"/>
  <c r="L288" i="46"/>
  <c r="M288" i="46"/>
  <c r="E289" i="46"/>
  <c r="F289" i="46"/>
  <c r="G289" i="46"/>
  <c r="H289" i="46"/>
  <c r="I289" i="46"/>
  <c r="J289" i="46"/>
  <c r="K289" i="46"/>
  <c r="L289" i="46"/>
  <c r="M289" i="46"/>
  <c r="E291" i="46"/>
  <c r="F291" i="46"/>
  <c r="G291" i="46"/>
  <c r="H291" i="46"/>
  <c r="I291" i="46"/>
  <c r="J291" i="46"/>
  <c r="K291" i="46"/>
  <c r="L291" i="46"/>
  <c r="M291" i="46"/>
  <c r="E307" i="46"/>
  <c r="F307" i="46"/>
  <c r="G307" i="46"/>
  <c r="H307" i="46"/>
  <c r="I307" i="46"/>
  <c r="J307" i="46"/>
  <c r="K307" i="46"/>
  <c r="L307" i="46"/>
  <c r="M307" i="46"/>
  <c r="E308" i="46"/>
  <c r="F308" i="46"/>
  <c r="G308" i="46"/>
  <c r="H308" i="46"/>
  <c r="I308" i="46"/>
  <c r="J308" i="46"/>
  <c r="K308" i="46"/>
  <c r="L308" i="46"/>
  <c r="M308" i="46"/>
  <c r="E310" i="46"/>
  <c r="F310" i="46"/>
  <c r="G310" i="46"/>
  <c r="H310" i="46"/>
  <c r="I310" i="46"/>
  <c r="J310" i="46"/>
  <c r="K310" i="46"/>
  <c r="L310" i="46"/>
  <c r="M310" i="46"/>
  <c r="E319" i="46"/>
  <c r="F319" i="46"/>
  <c r="G319" i="46"/>
  <c r="H319" i="46"/>
  <c r="I319" i="46"/>
  <c r="J319" i="46"/>
  <c r="K319" i="46"/>
  <c r="L319" i="46"/>
  <c r="M319" i="46"/>
  <c r="E320" i="46"/>
  <c r="F320" i="46"/>
  <c r="G320" i="46"/>
  <c r="H320" i="46"/>
  <c r="I320" i="46"/>
  <c r="J320" i="46"/>
  <c r="K320" i="46"/>
  <c r="L320" i="46"/>
  <c r="M320" i="46"/>
  <c r="E348" i="46"/>
  <c r="F348" i="46"/>
  <c r="G348" i="46"/>
  <c r="H348" i="46"/>
  <c r="I348" i="46"/>
  <c r="J348" i="46"/>
  <c r="K348" i="46"/>
  <c r="L348" i="46"/>
  <c r="M348" i="46"/>
  <c r="E349" i="46"/>
  <c r="F349" i="46"/>
  <c r="G349" i="46"/>
  <c r="H349" i="46"/>
  <c r="I349" i="46"/>
  <c r="J349" i="46"/>
  <c r="K349" i="46"/>
  <c r="L349" i="46"/>
  <c r="M349" i="46"/>
  <c r="E363" i="46"/>
  <c r="F363" i="46"/>
  <c r="G363" i="46"/>
  <c r="H363" i="46"/>
  <c r="I363" i="46"/>
  <c r="J363" i="46"/>
  <c r="K363" i="46"/>
  <c r="L363" i="46"/>
  <c r="M363" i="46"/>
  <c r="D289" i="46"/>
  <c r="D320" i="46"/>
  <c r="D363" i="46"/>
  <c r="D349" i="46"/>
  <c r="D348" i="46"/>
  <c r="D319" i="46"/>
  <c r="D310" i="46"/>
  <c r="D308" i="46"/>
  <c r="D307" i="46"/>
  <c r="D291" i="46"/>
  <c r="D288" i="46"/>
  <c r="D286" i="46"/>
  <c r="D285" i="46"/>
  <c r="D282" i="46"/>
  <c r="D279" i="46"/>
  <c r="O1036" i="79"/>
  <c r="E1036" i="79"/>
  <c r="E1110" i="79" s="1"/>
  <c r="F1036" i="79"/>
  <c r="F1110" i="79" s="1"/>
  <c r="G1036" i="79"/>
  <c r="G1110" i="79" s="1"/>
  <c r="H1036" i="79"/>
  <c r="H1110" i="79" s="1"/>
  <c r="I1036" i="79"/>
  <c r="I1110" i="79" s="1"/>
  <c r="J1036" i="79"/>
  <c r="J1110" i="79" s="1"/>
  <c r="K1036" i="79"/>
  <c r="K1110" i="79" s="1"/>
  <c r="L1036" i="79"/>
  <c r="L1110" i="79" s="1"/>
  <c r="M1036" i="79"/>
  <c r="M1110" i="79" s="1"/>
  <c r="D1036" i="79"/>
  <c r="P843" i="79"/>
  <c r="P912" i="79"/>
  <c r="O915" i="79"/>
  <c r="O912" i="79"/>
  <c r="O875" i="79"/>
  <c r="O865" i="79"/>
  <c r="O859" i="79"/>
  <c r="O856" i="79"/>
  <c r="O853" i="79"/>
  <c r="O843" i="79"/>
  <c r="E843" i="79"/>
  <c r="F843" i="79"/>
  <c r="G843" i="79"/>
  <c r="H843" i="79"/>
  <c r="I843" i="79"/>
  <c r="J843" i="79"/>
  <c r="K843" i="79"/>
  <c r="L843" i="79"/>
  <c r="M843" i="79"/>
  <c r="E853" i="79"/>
  <c r="F853" i="79"/>
  <c r="G853" i="79"/>
  <c r="H853" i="79"/>
  <c r="I853" i="79"/>
  <c r="J853" i="79"/>
  <c r="K853" i="79"/>
  <c r="L853" i="79"/>
  <c r="M853" i="79"/>
  <c r="E856" i="79"/>
  <c r="F856" i="79"/>
  <c r="G856" i="79"/>
  <c r="H856" i="79"/>
  <c r="I856" i="79"/>
  <c r="J856" i="79"/>
  <c r="K856" i="79"/>
  <c r="L856" i="79"/>
  <c r="M856" i="79"/>
  <c r="E859" i="79"/>
  <c r="F859" i="79"/>
  <c r="G859" i="79"/>
  <c r="H859" i="79"/>
  <c r="I859" i="79"/>
  <c r="J859" i="79"/>
  <c r="K859" i="79"/>
  <c r="L859" i="79"/>
  <c r="M859" i="79"/>
  <c r="E865" i="79"/>
  <c r="F865" i="79"/>
  <c r="G865" i="79"/>
  <c r="H865" i="79"/>
  <c r="I865" i="79"/>
  <c r="J865" i="79"/>
  <c r="K865" i="79"/>
  <c r="L865" i="79"/>
  <c r="M865" i="79"/>
  <c r="E875" i="79"/>
  <c r="F875" i="79"/>
  <c r="G875" i="79"/>
  <c r="H875" i="79"/>
  <c r="I875" i="79"/>
  <c r="J875" i="79"/>
  <c r="K875" i="79"/>
  <c r="L875" i="79"/>
  <c r="M875" i="79"/>
  <c r="E912" i="79"/>
  <c r="F912" i="79"/>
  <c r="G912" i="79"/>
  <c r="H912" i="79"/>
  <c r="I912" i="79"/>
  <c r="J912" i="79"/>
  <c r="K912" i="79"/>
  <c r="L912" i="79"/>
  <c r="M912" i="79"/>
  <c r="E915" i="79"/>
  <c r="F915" i="79"/>
  <c r="G915" i="79"/>
  <c r="H915" i="79"/>
  <c r="I915" i="79"/>
  <c r="J915" i="79"/>
  <c r="K915" i="79"/>
  <c r="L915" i="79"/>
  <c r="M915" i="79"/>
  <c r="D843" i="79"/>
  <c r="D915" i="79"/>
  <c r="D912" i="79"/>
  <c r="D875" i="79"/>
  <c r="D865" i="79"/>
  <c r="D859" i="79"/>
  <c r="D856" i="79"/>
  <c r="D853" i="79"/>
  <c r="P654" i="79"/>
  <c r="Q654" i="79"/>
  <c r="R654" i="79"/>
  <c r="S654" i="79"/>
  <c r="T654" i="79"/>
  <c r="U654" i="79"/>
  <c r="V654" i="79"/>
  <c r="W654" i="79"/>
  <c r="X654" i="79"/>
  <c r="P657" i="79"/>
  <c r="Q657" i="79"/>
  <c r="R657" i="79"/>
  <c r="S657" i="79"/>
  <c r="T657" i="79"/>
  <c r="U657" i="79"/>
  <c r="V657" i="79"/>
  <c r="W657" i="79"/>
  <c r="X657" i="79"/>
  <c r="P660" i="79"/>
  <c r="Q660" i="79"/>
  <c r="R660" i="79"/>
  <c r="S660" i="79"/>
  <c r="T660" i="79"/>
  <c r="U660" i="79"/>
  <c r="V660" i="79"/>
  <c r="W660" i="79"/>
  <c r="X660" i="79"/>
  <c r="P663" i="79"/>
  <c r="Q663" i="79"/>
  <c r="R663" i="79"/>
  <c r="S663" i="79"/>
  <c r="T663" i="79"/>
  <c r="U663" i="79"/>
  <c r="V663" i="79"/>
  <c r="W663" i="79"/>
  <c r="X663" i="79"/>
  <c r="P670" i="79"/>
  <c r="Q670" i="79"/>
  <c r="R670" i="79"/>
  <c r="S670" i="79"/>
  <c r="T670" i="79"/>
  <c r="U670" i="79"/>
  <c r="V670" i="79"/>
  <c r="W670" i="79"/>
  <c r="X670" i="79"/>
  <c r="P673" i="79"/>
  <c r="Q673" i="79"/>
  <c r="R673" i="79"/>
  <c r="S673" i="79"/>
  <c r="T673" i="79"/>
  <c r="U673" i="79"/>
  <c r="V673" i="79"/>
  <c r="W673" i="79"/>
  <c r="X673" i="79"/>
  <c r="P676" i="79"/>
  <c r="Q676" i="79"/>
  <c r="R676" i="79"/>
  <c r="S676" i="79"/>
  <c r="T676" i="79"/>
  <c r="U676" i="79"/>
  <c r="V676" i="79"/>
  <c r="W676" i="79"/>
  <c r="X676" i="79"/>
  <c r="P692" i="79"/>
  <c r="Q692" i="79"/>
  <c r="R692" i="79"/>
  <c r="S692" i="79"/>
  <c r="T692" i="79"/>
  <c r="U692" i="79"/>
  <c r="V692" i="79"/>
  <c r="W692" i="79"/>
  <c r="X692" i="79"/>
  <c r="P729" i="79"/>
  <c r="Q729" i="79"/>
  <c r="R729" i="79"/>
  <c r="S729" i="79"/>
  <c r="T729" i="79"/>
  <c r="U729" i="79"/>
  <c r="V729" i="79"/>
  <c r="W729" i="79"/>
  <c r="X729" i="79"/>
  <c r="P732" i="79"/>
  <c r="Q732" i="79"/>
  <c r="R732" i="79"/>
  <c r="S732" i="79"/>
  <c r="T732" i="79"/>
  <c r="U732" i="79"/>
  <c r="V732" i="79"/>
  <c r="W732" i="79"/>
  <c r="X732" i="79"/>
  <c r="O732" i="79"/>
  <c r="O729" i="79"/>
  <c r="O692" i="79"/>
  <c r="O676" i="79"/>
  <c r="O673" i="79"/>
  <c r="O670" i="79"/>
  <c r="O663" i="79"/>
  <c r="O660" i="79"/>
  <c r="O657" i="79"/>
  <c r="O654" i="79"/>
  <c r="E654" i="79"/>
  <c r="F654" i="79"/>
  <c r="G654" i="79"/>
  <c r="H654" i="79"/>
  <c r="I654" i="79"/>
  <c r="J654" i="79"/>
  <c r="K654" i="79"/>
  <c r="L654" i="79"/>
  <c r="M654" i="79"/>
  <c r="E657" i="79"/>
  <c r="F657" i="79"/>
  <c r="G657" i="79"/>
  <c r="H657" i="79"/>
  <c r="I657" i="79"/>
  <c r="J657" i="79"/>
  <c r="K657" i="79"/>
  <c r="L657" i="79"/>
  <c r="M657" i="79"/>
  <c r="E660" i="79"/>
  <c r="F660" i="79"/>
  <c r="G660" i="79"/>
  <c r="H660" i="79"/>
  <c r="I660" i="79"/>
  <c r="J660" i="79"/>
  <c r="K660" i="79"/>
  <c r="L660" i="79"/>
  <c r="M660" i="79"/>
  <c r="E663" i="79"/>
  <c r="F663" i="79"/>
  <c r="G663" i="79"/>
  <c r="H663" i="79"/>
  <c r="I663" i="79"/>
  <c r="J663" i="79"/>
  <c r="K663" i="79"/>
  <c r="L663" i="79"/>
  <c r="M663" i="79"/>
  <c r="E670" i="79"/>
  <c r="F670" i="79"/>
  <c r="G670" i="79"/>
  <c r="H670" i="79"/>
  <c r="I670" i="79"/>
  <c r="J670" i="79"/>
  <c r="K670" i="79"/>
  <c r="L670" i="79"/>
  <c r="M670" i="79"/>
  <c r="E673" i="79"/>
  <c r="F673" i="79"/>
  <c r="G673" i="79"/>
  <c r="H673" i="79"/>
  <c r="I673" i="79"/>
  <c r="J673" i="79"/>
  <c r="K673" i="79"/>
  <c r="L673" i="79"/>
  <c r="M673" i="79"/>
  <c r="E676" i="79"/>
  <c r="F676" i="79"/>
  <c r="G676" i="79"/>
  <c r="H676" i="79"/>
  <c r="I676" i="79"/>
  <c r="J676" i="79"/>
  <c r="K676" i="79"/>
  <c r="L676" i="79"/>
  <c r="M676" i="79"/>
  <c r="E692" i="79"/>
  <c r="F692" i="79"/>
  <c r="G692" i="79"/>
  <c r="H692" i="79"/>
  <c r="I692" i="79"/>
  <c r="J692" i="79"/>
  <c r="K692" i="79"/>
  <c r="L692" i="79"/>
  <c r="M692" i="79"/>
  <c r="E729" i="79"/>
  <c r="F729" i="79"/>
  <c r="G729" i="79"/>
  <c r="H729" i="79"/>
  <c r="I729" i="79"/>
  <c r="J729" i="79"/>
  <c r="K729" i="79"/>
  <c r="L729" i="79"/>
  <c r="M729" i="79"/>
  <c r="E732" i="79"/>
  <c r="F732" i="79"/>
  <c r="G732" i="79"/>
  <c r="H732" i="79"/>
  <c r="I732" i="79"/>
  <c r="J732" i="79"/>
  <c r="K732" i="79"/>
  <c r="L732" i="79"/>
  <c r="M732" i="79"/>
  <c r="D657" i="79"/>
  <c r="D654" i="79"/>
  <c r="D670" i="79"/>
  <c r="D732" i="79"/>
  <c r="D729" i="79"/>
  <c r="D692" i="79"/>
  <c r="D676" i="79"/>
  <c r="D673" i="79"/>
  <c r="D663" i="79"/>
  <c r="D660" i="79"/>
  <c r="P471" i="79"/>
  <c r="Q471" i="79"/>
  <c r="R471" i="79"/>
  <c r="S471" i="79"/>
  <c r="T471" i="79"/>
  <c r="U471" i="79"/>
  <c r="V471" i="79"/>
  <c r="W471" i="79"/>
  <c r="X471" i="79"/>
  <c r="P474" i="79"/>
  <c r="Q474" i="79"/>
  <c r="R474" i="79"/>
  <c r="S474" i="79"/>
  <c r="T474" i="79"/>
  <c r="U474" i="79"/>
  <c r="V474" i="79"/>
  <c r="W474" i="79"/>
  <c r="X474" i="79"/>
  <c r="P477" i="79"/>
  <c r="Q477" i="79"/>
  <c r="R477" i="79"/>
  <c r="S477" i="79"/>
  <c r="T477" i="79"/>
  <c r="U477" i="79"/>
  <c r="V477" i="79"/>
  <c r="W477" i="79"/>
  <c r="X477" i="79"/>
  <c r="P480" i="79"/>
  <c r="Q480" i="79"/>
  <c r="R480" i="79"/>
  <c r="S480" i="79"/>
  <c r="T480" i="79"/>
  <c r="U480" i="79"/>
  <c r="V480" i="79"/>
  <c r="W480" i="79"/>
  <c r="X480" i="79"/>
  <c r="P484" i="79"/>
  <c r="Q484" i="79"/>
  <c r="R484" i="79"/>
  <c r="S484" i="79"/>
  <c r="T484" i="79"/>
  <c r="U484" i="79"/>
  <c r="V484" i="79"/>
  <c r="W484" i="79"/>
  <c r="X484" i="79"/>
  <c r="P487" i="79"/>
  <c r="Q487" i="79"/>
  <c r="R487" i="79"/>
  <c r="S487" i="79"/>
  <c r="T487" i="79"/>
  <c r="U487" i="79"/>
  <c r="V487" i="79"/>
  <c r="W487" i="79"/>
  <c r="X487" i="79"/>
  <c r="P490" i="79"/>
  <c r="Q490" i="79"/>
  <c r="R490" i="79"/>
  <c r="S490" i="79"/>
  <c r="T490" i="79"/>
  <c r="U490" i="79"/>
  <c r="V490" i="79"/>
  <c r="W490" i="79"/>
  <c r="X490" i="79"/>
  <c r="P493" i="79"/>
  <c r="Q493" i="79"/>
  <c r="R493" i="79"/>
  <c r="S493" i="79"/>
  <c r="T493" i="79"/>
  <c r="U493" i="79"/>
  <c r="V493" i="79"/>
  <c r="W493" i="79"/>
  <c r="X493" i="79"/>
  <c r="P505" i="79"/>
  <c r="Q505" i="79"/>
  <c r="R505" i="79"/>
  <c r="S505" i="79"/>
  <c r="T505" i="79"/>
  <c r="U505" i="79"/>
  <c r="V505" i="79"/>
  <c r="W505" i="79"/>
  <c r="X505" i="79"/>
  <c r="P509" i="79"/>
  <c r="Q509" i="79"/>
  <c r="R509" i="79"/>
  <c r="S509" i="79"/>
  <c r="T509" i="79"/>
  <c r="U509" i="79"/>
  <c r="V509" i="79"/>
  <c r="W509" i="79"/>
  <c r="X509" i="79"/>
  <c r="P549" i="79"/>
  <c r="Q549" i="79"/>
  <c r="R549" i="79"/>
  <c r="S549" i="79"/>
  <c r="T549" i="79"/>
  <c r="U549" i="79"/>
  <c r="V549" i="79"/>
  <c r="W549" i="79"/>
  <c r="X549" i="79"/>
  <c r="O549" i="79"/>
  <c r="O509" i="79"/>
  <c r="O505" i="79"/>
  <c r="O493" i="79"/>
  <c r="O490" i="79"/>
  <c r="O487" i="79"/>
  <c r="O484" i="79"/>
  <c r="O480" i="79"/>
  <c r="O477" i="79"/>
  <c r="O474" i="79"/>
  <c r="O471" i="79"/>
  <c r="E471" i="79"/>
  <c r="F471" i="79"/>
  <c r="G471" i="79"/>
  <c r="H471" i="79"/>
  <c r="I471" i="79"/>
  <c r="J471" i="79"/>
  <c r="K471" i="79"/>
  <c r="L471" i="79"/>
  <c r="M471" i="79"/>
  <c r="E474" i="79"/>
  <c r="F474" i="79"/>
  <c r="G474" i="79"/>
  <c r="H474" i="79"/>
  <c r="I474" i="79"/>
  <c r="J474" i="79"/>
  <c r="K474" i="79"/>
  <c r="L474" i="79"/>
  <c r="M474" i="79"/>
  <c r="E477" i="79"/>
  <c r="F477" i="79"/>
  <c r="G477" i="79"/>
  <c r="H477" i="79"/>
  <c r="I477" i="79"/>
  <c r="J477" i="79"/>
  <c r="K477" i="79"/>
  <c r="L477" i="79"/>
  <c r="M477" i="79"/>
  <c r="E480" i="79"/>
  <c r="F480" i="79"/>
  <c r="G480" i="79"/>
  <c r="H480" i="79"/>
  <c r="I480" i="79"/>
  <c r="J480" i="79"/>
  <c r="K480" i="79"/>
  <c r="L480" i="79"/>
  <c r="M480" i="79"/>
  <c r="E484" i="79"/>
  <c r="F484" i="79"/>
  <c r="G484" i="79"/>
  <c r="H484" i="79"/>
  <c r="I484" i="79"/>
  <c r="J484" i="79"/>
  <c r="K484" i="79"/>
  <c r="L484" i="79"/>
  <c r="M484" i="79"/>
  <c r="E487" i="79"/>
  <c r="F487" i="79"/>
  <c r="G487" i="79"/>
  <c r="H487" i="79"/>
  <c r="I487" i="79"/>
  <c r="J487" i="79"/>
  <c r="K487" i="79"/>
  <c r="L487" i="79"/>
  <c r="M487" i="79"/>
  <c r="E490" i="79"/>
  <c r="F490" i="79"/>
  <c r="G490" i="79"/>
  <c r="H490" i="79"/>
  <c r="I490" i="79"/>
  <c r="J490" i="79"/>
  <c r="K490" i="79"/>
  <c r="L490" i="79"/>
  <c r="M490" i="79"/>
  <c r="E493" i="79"/>
  <c r="F493" i="79"/>
  <c r="G493" i="79"/>
  <c r="H493" i="79"/>
  <c r="I493" i="79"/>
  <c r="J493" i="79"/>
  <c r="K493" i="79"/>
  <c r="L493" i="79"/>
  <c r="M493" i="79"/>
  <c r="E505" i="79"/>
  <c r="F505" i="79"/>
  <c r="G505" i="79"/>
  <c r="H505" i="79"/>
  <c r="I505" i="79"/>
  <c r="J505" i="79"/>
  <c r="K505" i="79"/>
  <c r="L505" i="79"/>
  <c r="M505" i="79"/>
  <c r="E509" i="79"/>
  <c r="F509" i="79"/>
  <c r="G509" i="79"/>
  <c r="H509" i="79"/>
  <c r="I509" i="79"/>
  <c r="J509" i="79"/>
  <c r="K509" i="79"/>
  <c r="L509" i="79"/>
  <c r="M509" i="79"/>
  <c r="E549" i="79"/>
  <c r="F549" i="79"/>
  <c r="G549" i="79"/>
  <c r="H549" i="79"/>
  <c r="I549" i="79"/>
  <c r="J549" i="79"/>
  <c r="K549" i="79"/>
  <c r="L549" i="79"/>
  <c r="M549" i="79"/>
  <c r="D471" i="79"/>
  <c r="D549" i="79"/>
  <c r="D509" i="79"/>
  <c r="D505" i="79"/>
  <c r="D493" i="79"/>
  <c r="D490" i="79"/>
  <c r="D487" i="79"/>
  <c r="D484" i="79"/>
  <c r="D480" i="79"/>
  <c r="D477" i="79"/>
  <c r="D474" i="79"/>
  <c r="P221" i="79"/>
  <c r="Q221" i="79"/>
  <c r="R221" i="79"/>
  <c r="S221" i="79"/>
  <c r="T221" i="79"/>
  <c r="U221" i="79"/>
  <c r="V221" i="79"/>
  <c r="W221" i="79"/>
  <c r="X221" i="79"/>
  <c r="P230" i="79"/>
  <c r="Q230" i="79"/>
  <c r="R230" i="79"/>
  <c r="S230" i="79"/>
  <c r="T230" i="79"/>
  <c r="U230" i="79"/>
  <c r="V230" i="79"/>
  <c r="W230" i="79"/>
  <c r="X230" i="79"/>
  <c r="P289" i="79"/>
  <c r="Q289" i="79"/>
  <c r="R289" i="79"/>
  <c r="S289" i="79"/>
  <c r="T289" i="79"/>
  <c r="U289" i="79"/>
  <c r="V289" i="79"/>
  <c r="W289" i="79"/>
  <c r="X289" i="79"/>
  <c r="P292" i="79"/>
  <c r="Q292" i="79"/>
  <c r="R292" i="79"/>
  <c r="S292" i="79"/>
  <c r="T292" i="79"/>
  <c r="U292" i="79"/>
  <c r="V292" i="79"/>
  <c r="W292" i="79"/>
  <c r="X292" i="79"/>
  <c r="P295" i="79"/>
  <c r="Q295" i="79"/>
  <c r="R295" i="79"/>
  <c r="S295" i="79"/>
  <c r="T295" i="79"/>
  <c r="U295" i="79"/>
  <c r="V295" i="79"/>
  <c r="W295" i="79"/>
  <c r="X295" i="79"/>
  <c r="P297" i="79"/>
  <c r="Q297" i="79"/>
  <c r="R297" i="79"/>
  <c r="S297" i="79"/>
  <c r="T297" i="79"/>
  <c r="U297" i="79"/>
  <c r="V297" i="79"/>
  <c r="W297" i="79"/>
  <c r="X297" i="79"/>
  <c r="P301" i="79"/>
  <c r="Q301" i="79"/>
  <c r="R301" i="79"/>
  <c r="S301" i="79"/>
  <c r="T301" i="79"/>
  <c r="U301" i="79"/>
  <c r="V301" i="79"/>
  <c r="W301" i="79"/>
  <c r="X301" i="79"/>
  <c r="P302" i="79"/>
  <c r="Q302" i="79"/>
  <c r="R302" i="79"/>
  <c r="S302" i="79"/>
  <c r="T302" i="79"/>
  <c r="U302" i="79"/>
  <c r="V302" i="79"/>
  <c r="W302" i="79"/>
  <c r="X302" i="79"/>
  <c r="P304" i="79"/>
  <c r="Q304" i="79"/>
  <c r="R304" i="79"/>
  <c r="S304" i="79"/>
  <c r="T304" i="79"/>
  <c r="U304" i="79"/>
  <c r="V304" i="79"/>
  <c r="W304" i="79"/>
  <c r="X304" i="79"/>
  <c r="P305" i="79"/>
  <c r="Q305" i="79"/>
  <c r="R305" i="79"/>
  <c r="S305" i="79"/>
  <c r="T305" i="79"/>
  <c r="U305" i="79"/>
  <c r="V305" i="79"/>
  <c r="W305" i="79"/>
  <c r="X305" i="79"/>
  <c r="P322" i="79"/>
  <c r="Q322" i="79"/>
  <c r="R322" i="79"/>
  <c r="S322" i="79"/>
  <c r="T322" i="79"/>
  <c r="U322" i="79"/>
  <c r="V322" i="79"/>
  <c r="W322" i="79"/>
  <c r="X322" i="79"/>
  <c r="P363" i="79"/>
  <c r="Q363" i="79"/>
  <c r="R363" i="79"/>
  <c r="S363" i="79"/>
  <c r="T363" i="79"/>
  <c r="U363" i="79"/>
  <c r="V363" i="79"/>
  <c r="W363" i="79"/>
  <c r="X363" i="79"/>
  <c r="P366" i="79"/>
  <c r="Q366" i="79"/>
  <c r="R366" i="79"/>
  <c r="S366" i="79"/>
  <c r="T366" i="79"/>
  <c r="U366" i="79"/>
  <c r="V366" i="79"/>
  <c r="W366" i="79"/>
  <c r="X366" i="79"/>
  <c r="O366" i="79"/>
  <c r="O363" i="79"/>
  <c r="O322" i="79"/>
  <c r="O305" i="79"/>
  <c r="O304" i="79"/>
  <c r="O302" i="79"/>
  <c r="O301" i="79"/>
  <c r="O297" i="79"/>
  <c r="O295" i="79"/>
  <c r="O292" i="79"/>
  <c r="O289" i="79"/>
  <c r="O230" i="79"/>
  <c r="O221" i="79"/>
  <c r="E221" i="79"/>
  <c r="F221" i="79"/>
  <c r="G221" i="79"/>
  <c r="H221" i="79"/>
  <c r="I221" i="79"/>
  <c r="J221" i="79"/>
  <c r="K221" i="79"/>
  <c r="L221" i="79"/>
  <c r="M221" i="79"/>
  <c r="E230" i="79"/>
  <c r="F230" i="79"/>
  <c r="G230" i="79"/>
  <c r="H230" i="79"/>
  <c r="I230" i="79"/>
  <c r="J230" i="79"/>
  <c r="K230" i="79"/>
  <c r="L230" i="79"/>
  <c r="M230" i="79"/>
  <c r="E289" i="79"/>
  <c r="F289" i="79"/>
  <c r="G289" i="79"/>
  <c r="H289" i="79"/>
  <c r="I289" i="79"/>
  <c r="J289" i="79"/>
  <c r="K289" i="79"/>
  <c r="L289" i="79"/>
  <c r="M289" i="79"/>
  <c r="E292" i="79"/>
  <c r="F292" i="79"/>
  <c r="G292" i="79"/>
  <c r="H292" i="79"/>
  <c r="I292" i="79"/>
  <c r="J292" i="79"/>
  <c r="K292" i="79"/>
  <c r="L292" i="79"/>
  <c r="M292" i="79"/>
  <c r="E295" i="79"/>
  <c r="F295" i="79"/>
  <c r="G295" i="79"/>
  <c r="H295" i="79"/>
  <c r="I295" i="79"/>
  <c r="J295" i="79"/>
  <c r="K295" i="79"/>
  <c r="L295" i="79"/>
  <c r="M295" i="79"/>
  <c r="E297" i="79"/>
  <c r="F297" i="79"/>
  <c r="G297" i="79"/>
  <c r="H297" i="79"/>
  <c r="I297" i="79"/>
  <c r="J297" i="79"/>
  <c r="K297" i="79"/>
  <c r="L297" i="79"/>
  <c r="M297" i="79"/>
  <c r="E301" i="79"/>
  <c r="F301" i="79"/>
  <c r="G301" i="79"/>
  <c r="H301" i="79"/>
  <c r="I301" i="79"/>
  <c r="J301" i="79"/>
  <c r="K301" i="79"/>
  <c r="L301" i="79"/>
  <c r="M301" i="79"/>
  <c r="E302" i="79"/>
  <c r="F302" i="79"/>
  <c r="G302" i="79"/>
  <c r="H302" i="79"/>
  <c r="I302" i="79"/>
  <c r="J302" i="79"/>
  <c r="K302" i="79"/>
  <c r="L302" i="79"/>
  <c r="M302" i="79"/>
  <c r="E304" i="79"/>
  <c r="F304" i="79"/>
  <c r="G304" i="79"/>
  <c r="H304" i="79"/>
  <c r="I304" i="79"/>
  <c r="J304" i="79"/>
  <c r="K304" i="79"/>
  <c r="L304" i="79"/>
  <c r="M304" i="79"/>
  <c r="E305" i="79"/>
  <c r="F305" i="79"/>
  <c r="G305" i="79"/>
  <c r="H305" i="79"/>
  <c r="I305" i="79"/>
  <c r="J305" i="79"/>
  <c r="K305" i="79"/>
  <c r="L305" i="79"/>
  <c r="M305" i="79"/>
  <c r="E322" i="79"/>
  <c r="F322" i="79"/>
  <c r="G322" i="79"/>
  <c r="H322" i="79"/>
  <c r="I322" i="79"/>
  <c r="J322" i="79"/>
  <c r="K322" i="79"/>
  <c r="L322" i="79"/>
  <c r="M322" i="79"/>
  <c r="E363" i="79"/>
  <c r="F363" i="79"/>
  <c r="G363" i="79"/>
  <c r="H363" i="79"/>
  <c r="I363" i="79"/>
  <c r="J363" i="79"/>
  <c r="K363" i="79"/>
  <c r="L363" i="79"/>
  <c r="M363" i="79"/>
  <c r="E366" i="79"/>
  <c r="F366" i="79"/>
  <c r="G366" i="79"/>
  <c r="H366" i="79"/>
  <c r="I366" i="79"/>
  <c r="J366" i="79"/>
  <c r="K366" i="79"/>
  <c r="L366" i="79"/>
  <c r="M366" i="79"/>
  <c r="D322" i="79"/>
  <c r="D363" i="79"/>
  <c r="D366" i="79"/>
  <c r="D305" i="79"/>
  <c r="D304" i="79"/>
  <c r="D302" i="79"/>
  <c r="D301" i="79"/>
  <c r="D297" i="79"/>
  <c r="D295" i="79"/>
  <c r="D292" i="79"/>
  <c r="D289" i="79"/>
  <c r="D230" i="79"/>
  <c r="D221" i="79"/>
  <c r="P38" i="79"/>
  <c r="Q38" i="79"/>
  <c r="R38" i="79"/>
  <c r="S38" i="79"/>
  <c r="T38" i="79"/>
  <c r="U38" i="79"/>
  <c r="V38" i="79"/>
  <c r="W38" i="79"/>
  <c r="X38" i="79"/>
  <c r="P39" i="79"/>
  <c r="Q39" i="79"/>
  <c r="R39" i="79"/>
  <c r="S39" i="79"/>
  <c r="T39" i="79"/>
  <c r="U39" i="79"/>
  <c r="V39" i="79"/>
  <c r="W39" i="79"/>
  <c r="X39" i="79"/>
  <c r="P41" i="79"/>
  <c r="Q41" i="79"/>
  <c r="R41" i="79"/>
  <c r="S41" i="79"/>
  <c r="T41" i="79"/>
  <c r="U41" i="79"/>
  <c r="V41" i="79"/>
  <c r="W41" i="79"/>
  <c r="X41" i="79"/>
  <c r="P42" i="79"/>
  <c r="Q42" i="79"/>
  <c r="R42" i="79"/>
  <c r="S42" i="79"/>
  <c r="T42" i="79"/>
  <c r="U42" i="79"/>
  <c r="V42" i="79"/>
  <c r="W42" i="79"/>
  <c r="X42" i="79"/>
  <c r="P44" i="79"/>
  <c r="Q44" i="79"/>
  <c r="R44" i="79"/>
  <c r="S44" i="79"/>
  <c r="T44" i="79"/>
  <c r="U44" i="79"/>
  <c r="V44" i="79"/>
  <c r="W44" i="79"/>
  <c r="X44" i="79"/>
  <c r="P47" i="79"/>
  <c r="Q47" i="79"/>
  <c r="R47" i="79"/>
  <c r="S47" i="79"/>
  <c r="T47" i="79"/>
  <c r="U47" i="79"/>
  <c r="V47" i="79"/>
  <c r="W47" i="79"/>
  <c r="X47" i="79"/>
  <c r="P48" i="79"/>
  <c r="Q48" i="79"/>
  <c r="R48" i="79"/>
  <c r="S48" i="79"/>
  <c r="T48" i="79"/>
  <c r="U48" i="79"/>
  <c r="V48" i="79"/>
  <c r="W48" i="79"/>
  <c r="X48" i="79"/>
  <c r="P50" i="79"/>
  <c r="Q50" i="79"/>
  <c r="R50" i="79"/>
  <c r="S50" i="79"/>
  <c r="T50" i="79"/>
  <c r="U50" i="79"/>
  <c r="V50" i="79"/>
  <c r="W50" i="79"/>
  <c r="X50" i="79"/>
  <c r="P51" i="79"/>
  <c r="Q51" i="79"/>
  <c r="R51" i="79"/>
  <c r="S51" i="79"/>
  <c r="T51" i="79"/>
  <c r="U51" i="79"/>
  <c r="V51" i="79"/>
  <c r="W51" i="79"/>
  <c r="X51" i="79"/>
  <c r="P54" i="79"/>
  <c r="Q54" i="79"/>
  <c r="R54" i="79"/>
  <c r="S54" i="79"/>
  <c r="T54" i="79"/>
  <c r="U54" i="79"/>
  <c r="V54" i="79"/>
  <c r="W54" i="79"/>
  <c r="X54" i="79"/>
  <c r="P55" i="79"/>
  <c r="Q55" i="79"/>
  <c r="R55" i="79"/>
  <c r="S55" i="79"/>
  <c r="T55" i="79"/>
  <c r="U55" i="79"/>
  <c r="V55" i="79"/>
  <c r="W55" i="79"/>
  <c r="X55" i="79"/>
  <c r="P57" i="79"/>
  <c r="Q57" i="79"/>
  <c r="R57" i="79"/>
  <c r="S57" i="79"/>
  <c r="T57" i="79"/>
  <c r="U57" i="79"/>
  <c r="V57" i="79"/>
  <c r="W57" i="79"/>
  <c r="X57" i="79"/>
  <c r="P58" i="79"/>
  <c r="Q58" i="79"/>
  <c r="R58" i="79"/>
  <c r="S58" i="79"/>
  <c r="T58" i="79"/>
  <c r="U58" i="79"/>
  <c r="V58" i="79"/>
  <c r="W58" i="79"/>
  <c r="X58" i="79"/>
  <c r="P60" i="79"/>
  <c r="Q60" i="79"/>
  <c r="R60" i="79"/>
  <c r="S60" i="79"/>
  <c r="T60" i="79"/>
  <c r="U60" i="79"/>
  <c r="V60" i="79"/>
  <c r="W60" i="79"/>
  <c r="X60" i="79"/>
  <c r="P61" i="79"/>
  <c r="Q61" i="79"/>
  <c r="R61" i="79"/>
  <c r="S61" i="79"/>
  <c r="T61" i="79"/>
  <c r="U61" i="79"/>
  <c r="V61" i="79"/>
  <c r="W61" i="79"/>
  <c r="X61" i="79"/>
  <c r="P63" i="79"/>
  <c r="Q63" i="79"/>
  <c r="R63" i="79"/>
  <c r="S63" i="79"/>
  <c r="T63" i="79"/>
  <c r="U63" i="79"/>
  <c r="V63" i="79"/>
  <c r="W63" i="79"/>
  <c r="X63" i="79"/>
  <c r="P64" i="79"/>
  <c r="Q64" i="79"/>
  <c r="R64" i="79"/>
  <c r="S64" i="79"/>
  <c r="T64" i="79"/>
  <c r="U64" i="79"/>
  <c r="V64" i="79"/>
  <c r="W64" i="79"/>
  <c r="X64" i="79"/>
  <c r="P76" i="79"/>
  <c r="Q76" i="79"/>
  <c r="R76" i="79"/>
  <c r="S76" i="79"/>
  <c r="T76" i="79"/>
  <c r="U76" i="79"/>
  <c r="V76" i="79"/>
  <c r="W76" i="79"/>
  <c r="X76" i="79"/>
  <c r="P112" i="79"/>
  <c r="Q112" i="79"/>
  <c r="R112" i="79"/>
  <c r="S112" i="79"/>
  <c r="T112" i="79"/>
  <c r="U112" i="79"/>
  <c r="V112" i="79"/>
  <c r="W112" i="79"/>
  <c r="X112" i="79"/>
  <c r="P122" i="79"/>
  <c r="Q122" i="79"/>
  <c r="R122" i="79"/>
  <c r="S122" i="79"/>
  <c r="T122" i="79"/>
  <c r="U122" i="79"/>
  <c r="V122" i="79"/>
  <c r="W122" i="79"/>
  <c r="X122" i="79"/>
  <c r="O122" i="79"/>
  <c r="O112" i="79"/>
  <c r="O76" i="79"/>
  <c r="O64" i="79"/>
  <c r="O63" i="79"/>
  <c r="O61" i="79"/>
  <c r="O60" i="79"/>
  <c r="O58" i="79"/>
  <c r="O57" i="79"/>
  <c r="O55" i="79"/>
  <c r="O54" i="79"/>
  <c r="O51" i="79"/>
  <c r="O50" i="79"/>
  <c r="O48" i="79"/>
  <c r="O47" i="79"/>
  <c r="O44" i="79"/>
  <c r="O42" i="79"/>
  <c r="O41" i="79"/>
  <c r="O39" i="79"/>
  <c r="O38" i="79"/>
  <c r="E38" i="79"/>
  <c r="F38" i="79"/>
  <c r="G38" i="79"/>
  <c r="H38" i="79"/>
  <c r="I38" i="79"/>
  <c r="J38" i="79"/>
  <c r="K38" i="79"/>
  <c r="L38" i="79"/>
  <c r="M38" i="79"/>
  <c r="E39" i="79"/>
  <c r="F39" i="79"/>
  <c r="G39" i="79"/>
  <c r="H39" i="79"/>
  <c r="I39" i="79"/>
  <c r="J39" i="79"/>
  <c r="K39" i="79"/>
  <c r="L39" i="79"/>
  <c r="M39" i="79"/>
  <c r="E41" i="79"/>
  <c r="F41" i="79"/>
  <c r="G41" i="79"/>
  <c r="H41" i="79"/>
  <c r="I41" i="79"/>
  <c r="J41" i="79"/>
  <c r="K41" i="79"/>
  <c r="L41" i="79"/>
  <c r="M41" i="79"/>
  <c r="E42" i="79"/>
  <c r="F42" i="79"/>
  <c r="G42" i="79"/>
  <c r="H42" i="79"/>
  <c r="I42" i="79"/>
  <c r="J42" i="79"/>
  <c r="K42" i="79"/>
  <c r="L42" i="79"/>
  <c r="M42" i="79"/>
  <c r="E44" i="79"/>
  <c r="F44" i="79"/>
  <c r="G44" i="79"/>
  <c r="H44" i="79"/>
  <c r="I44" i="79"/>
  <c r="J44" i="79"/>
  <c r="K44" i="79"/>
  <c r="L44" i="79"/>
  <c r="M44" i="79"/>
  <c r="E47" i="79"/>
  <c r="F47" i="79"/>
  <c r="G47" i="79"/>
  <c r="H47" i="79"/>
  <c r="I47" i="79"/>
  <c r="J47" i="79"/>
  <c r="K47" i="79"/>
  <c r="L47" i="79"/>
  <c r="M47" i="79"/>
  <c r="E48" i="79"/>
  <c r="F48" i="79"/>
  <c r="G48" i="79"/>
  <c r="H48" i="79"/>
  <c r="I48" i="79"/>
  <c r="J48" i="79"/>
  <c r="K48" i="79"/>
  <c r="L48" i="79"/>
  <c r="M48" i="79"/>
  <c r="E50" i="79"/>
  <c r="F50" i="79"/>
  <c r="G50" i="79"/>
  <c r="H50" i="79"/>
  <c r="I50" i="79"/>
  <c r="J50" i="79"/>
  <c r="K50" i="79"/>
  <c r="L50" i="79"/>
  <c r="M50" i="79"/>
  <c r="E51" i="79"/>
  <c r="F51" i="79"/>
  <c r="G51" i="79"/>
  <c r="H51" i="79"/>
  <c r="I51" i="79"/>
  <c r="J51" i="79"/>
  <c r="K51" i="79"/>
  <c r="L51" i="79"/>
  <c r="M51" i="79"/>
  <c r="E54" i="79"/>
  <c r="F54" i="79"/>
  <c r="G54" i="79"/>
  <c r="H54" i="79"/>
  <c r="I54" i="79"/>
  <c r="J54" i="79"/>
  <c r="K54" i="79"/>
  <c r="L54" i="79"/>
  <c r="M54" i="79"/>
  <c r="E55" i="79"/>
  <c r="F55" i="79"/>
  <c r="G55" i="79"/>
  <c r="H55" i="79"/>
  <c r="I55" i="79"/>
  <c r="J55" i="79"/>
  <c r="K55" i="79"/>
  <c r="L55" i="79"/>
  <c r="M55" i="79"/>
  <c r="E57" i="79"/>
  <c r="F57" i="79"/>
  <c r="G57" i="79"/>
  <c r="H57" i="79"/>
  <c r="I57" i="79"/>
  <c r="J57" i="79"/>
  <c r="K57" i="79"/>
  <c r="L57" i="79"/>
  <c r="M57" i="79"/>
  <c r="E58" i="79"/>
  <c r="F58" i="79"/>
  <c r="G58" i="79"/>
  <c r="H58" i="79"/>
  <c r="I58" i="79"/>
  <c r="J58" i="79"/>
  <c r="K58" i="79"/>
  <c r="L58" i="79"/>
  <c r="M58" i="79"/>
  <c r="E60" i="79"/>
  <c r="F60" i="79"/>
  <c r="G60" i="79"/>
  <c r="H60" i="79"/>
  <c r="I60" i="79"/>
  <c r="J60" i="79"/>
  <c r="K60" i="79"/>
  <c r="L60" i="79"/>
  <c r="M60" i="79"/>
  <c r="E61" i="79"/>
  <c r="F61" i="79"/>
  <c r="G61" i="79"/>
  <c r="H61" i="79"/>
  <c r="I61" i="79"/>
  <c r="J61" i="79"/>
  <c r="K61" i="79"/>
  <c r="L61" i="79"/>
  <c r="M61" i="79"/>
  <c r="E63" i="79"/>
  <c r="F63" i="79"/>
  <c r="G63" i="79"/>
  <c r="H63" i="79"/>
  <c r="I63" i="79"/>
  <c r="J63" i="79"/>
  <c r="K63" i="79"/>
  <c r="L63" i="79"/>
  <c r="M63" i="79"/>
  <c r="E64" i="79"/>
  <c r="F64" i="79"/>
  <c r="G64" i="79"/>
  <c r="H64" i="79"/>
  <c r="I64" i="79"/>
  <c r="J64" i="79"/>
  <c r="K64" i="79"/>
  <c r="L64" i="79"/>
  <c r="M64" i="79"/>
  <c r="E76" i="79"/>
  <c r="F76" i="79"/>
  <c r="G76" i="79"/>
  <c r="H76" i="79"/>
  <c r="I76" i="79"/>
  <c r="J76" i="79"/>
  <c r="K76" i="79"/>
  <c r="L76" i="79"/>
  <c r="M76" i="79"/>
  <c r="E112" i="79"/>
  <c r="F112" i="79"/>
  <c r="G112" i="79"/>
  <c r="H112" i="79"/>
  <c r="I112" i="79"/>
  <c r="J112" i="79"/>
  <c r="K112" i="79"/>
  <c r="L112" i="79"/>
  <c r="M112" i="79"/>
  <c r="E122" i="79"/>
  <c r="F122" i="79"/>
  <c r="G122" i="79"/>
  <c r="H122" i="79"/>
  <c r="I122" i="79"/>
  <c r="J122" i="79"/>
  <c r="K122" i="79"/>
  <c r="L122" i="79"/>
  <c r="M122" i="79"/>
  <c r="D122" i="79"/>
  <c r="D112" i="79"/>
  <c r="D76" i="79"/>
  <c r="D64" i="79"/>
  <c r="D63" i="79"/>
  <c r="D61" i="79"/>
  <c r="D60" i="79"/>
  <c r="D58" i="79"/>
  <c r="D57" i="79"/>
  <c r="D55" i="79"/>
  <c r="D54" i="79"/>
  <c r="D51" i="79"/>
  <c r="D50" i="79"/>
  <c r="D48" i="79"/>
  <c r="D47" i="79"/>
  <c r="D44" i="79"/>
  <c r="D42" i="79"/>
  <c r="D41" i="79"/>
  <c r="D39" i="79"/>
  <c r="D38" i="79"/>
  <c r="H513" i="46" l="1"/>
  <c r="O513" i="46"/>
  <c r="V513" i="46"/>
  <c r="W513" i="46"/>
  <c r="U513" i="46"/>
  <c r="I513" i="46"/>
  <c r="W384" i="46"/>
  <c r="D513" i="46"/>
  <c r="M513" i="46"/>
  <c r="E513" i="46"/>
  <c r="F513" i="46"/>
  <c r="G513" i="46"/>
  <c r="J513" i="46"/>
  <c r="K513" i="46"/>
  <c r="R513" i="46"/>
  <c r="T513" i="46"/>
  <c r="H927" i="79"/>
  <c r="I384" i="46"/>
  <c r="S513" i="46"/>
  <c r="I561" i="79"/>
  <c r="L513" i="46"/>
  <c r="Q513" i="46"/>
  <c r="X513" i="46"/>
  <c r="P513" i="46"/>
  <c r="F927" i="79"/>
  <c r="F561" i="79"/>
  <c r="G561" i="79"/>
  <c r="L744" i="79"/>
  <c r="O384" i="46"/>
  <c r="U384" i="46"/>
  <c r="R744" i="79"/>
  <c r="T384" i="46"/>
  <c r="D927" i="79"/>
  <c r="S384" i="46"/>
  <c r="R384" i="46"/>
  <c r="V384" i="46"/>
  <c r="H384" i="46"/>
  <c r="X384" i="46"/>
  <c r="Q384" i="46"/>
  <c r="D384" i="46"/>
  <c r="J384" i="46"/>
  <c r="K384" i="46"/>
  <c r="L384" i="46"/>
  <c r="M384" i="46"/>
  <c r="E384" i="46"/>
  <c r="F384" i="46"/>
  <c r="G384" i="46"/>
  <c r="P384" i="46"/>
  <c r="W561" i="79"/>
  <c r="D744" i="79"/>
  <c r="X744" i="79"/>
  <c r="P744" i="79"/>
  <c r="M927" i="79"/>
  <c r="E927" i="79"/>
  <c r="V744" i="79"/>
  <c r="L927" i="79"/>
  <c r="G744" i="79"/>
  <c r="H744" i="79"/>
  <c r="I744" i="79"/>
  <c r="J744" i="79"/>
  <c r="K744" i="79"/>
  <c r="M744" i="79"/>
  <c r="E744" i="79"/>
  <c r="F744" i="79"/>
  <c r="W744" i="79"/>
  <c r="U744" i="79"/>
  <c r="K927" i="79"/>
  <c r="O927" i="79"/>
  <c r="G927" i="79"/>
  <c r="T744" i="79"/>
  <c r="J927" i="79"/>
  <c r="Q744" i="79"/>
  <c r="O561" i="79"/>
  <c r="O744" i="79"/>
  <c r="S744" i="79"/>
  <c r="I927" i="79"/>
  <c r="R561" i="79"/>
  <c r="Q561" i="79"/>
  <c r="X561" i="79"/>
  <c r="P561" i="79"/>
  <c r="H561" i="79"/>
  <c r="L561" i="79"/>
  <c r="V561" i="79"/>
  <c r="D561" i="79"/>
  <c r="M561" i="79"/>
  <c r="E561" i="79"/>
  <c r="J561" i="79"/>
  <c r="K561" i="79"/>
  <c r="S561" i="79"/>
  <c r="U561" i="79"/>
  <c r="V378" i="79"/>
  <c r="T561" i="79"/>
  <c r="K378" i="79"/>
  <c r="M378" i="79"/>
  <c r="D195" i="79"/>
  <c r="D378" i="79"/>
  <c r="T378" i="79"/>
  <c r="G378" i="79"/>
  <c r="L195" i="79"/>
  <c r="S378" i="79"/>
  <c r="F378" i="79"/>
  <c r="R378" i="79"/>
  <c r="E378" i="79"/>
  <c r="I378" i="79"/>
  <c r="J378" i="79"/>
  <c r="L378" i="79"/>
  <c r="O378" i="79"/>
  <c r="Q378" i="79"/>
  <c r="H378" i="79"/>
  <c r="U378" i="79"/>
  <c r="Q195" i="79"/>
  <c r="X378" i="79"/>
  <c r="P378" i="79"/>
  <c r="W378" i="79"/>
  <c r="U195" i="79"/>
  <c r="V195" i="79"/>
  <c r="W195" i="79"/>
  <c r="X195" i="79"/>
  <c r="P195" i="79"/>
  <c r="R195" i="79"/>
  <c r="S195" i="79"/>
  <c r="T195" i="79"/>
  <c r="O195" i="79"/>
  <c r="J195" i="79"/>
  <c r="G195" i="79"/>
  <c r="H195" i="79"/>
  <c r="I195" i="79"/>
  <c r="K195" i="79"/>
  <c r="M195" i="79"/>
  <c r="E195" i="79"/>
  <c r="F195" i="79"/>
  <c r="D127" i="46" l="1"/>
  <c r="BT236" i="68" l="1"/>
  <c r="BS236" i="68"/>
  <c r="BR236" i="68"/>
  <c r="BQ236" i="68"/>
  <c r="BP236" i="68"/>
  <c r="BO236" i="68"/>
  <c r="BN236" i="68"/>
  <c r="BM236" i="68"/>
  <c r="BL236" i="68"/>
  <c r="BK236" i="68"/>
  <c r="BJ236" i="68"/>
  <c r="BI236" i="68"/>
  <c r="BH236" i="68"/>
  <c r="BG236" i="68"/>
  <c r="BF236" i="68"/>
  <c r="BE236" i="68"/>
  <c r="BD236" i="68"/>
  <c r="BC236" i="68"/>
  <c r="BB236" i="68"/>
  <c r="BA236" i="68"/>
  <c r="AZ236" i="68"/>
  <c r="AY236" i="68"/>
  <c r="AX236" i="68"/>
  <c r="AW236" i="68"/>
  <c r="AV236" i="68"/>
  <c r="AU236" i="68"/>
  <c r="AT236" i="68"/>
  <c r="AS236" i="68"/>
  <c r="AR236" i="68"/>
  <c r="AQ236" i="68"/>
  <c r="AP236" i="68"/>
  <c r="AO236" i="68"/>
  <c r="AN236" i="68"/>
  <c r="T236" i="68"/>
  <c r="S236" i="68"/>
  <c r="R236" i="68"/>
  <c r="Q236" i="68"/>
  <c r="P236" i="68"/>
  <c r="O236" i="68"/>
  <c r="N236" i="68"/>
  <c r="M236" i="68"/>
  <c r="L236" i="68"/>
  <c r="U235" i="68"/>
  <c r="V234" i="68"/>
  <c r="V233" i="68"/>
  <c r="U232" i="68"/>
  <c r="W231" i="68"/>
  <c r="V231" i="68"/>
  <c r="Q856" i="79" s="1"/>
  <c r="U231" i="68"/>
  <c r="P856" i="79" s="1"/>
  <c r="U230" i="68"/>
  <c r="U229" i="68"/>
  <c r="U227" i="68"/>
  <c r="U225" i="68"/>
  <c r="P915" i="79" s="1"/>
  <c r="W233" i="68" l="1"/>
  <c r="Q843" i="79"/>
  <c r="V227" i="68"/>
  <c r="P875" i="79"/>
  <c r="W234" i="68"/>
  <c r="Q912" i="79"/>
  <c r="V229" i="68"/>
  <c r="P859" i="79"/>
  <c r="V235" i="68"/>
  <c r="P1036" i="79"/>
  <c r="P1110" i="79" s="1"/>
  <c r="V232" i="68"/>
  <c r="P853" i="79"/>
  <c r="V230" i="68"/>
  <c r="P865" i="79"/>
  <c r="X231" i="68"/>
  <c r="R856" i="79"/>
  <c r="U236" i="68"/>
  <c r="V225" i="68"/>
  <c r="Q915" i="79" s="1"/>
  <c r="W229" i="68" l="1"/>
  <c r="Q859" i="79"/>
  <c r="W230" i="68"/>
  <c r="Q865" i="79"/>
  <c r="X234" i="68"/>
  <c r="R912" i="79"/>
  <c r="P927" i="79"/>
  <c r="Y231" i="68"/>
  <c r="S856" i="79"/>
  <c r="W232" i="68"/>
  <c r="Q853" i="79"/>
  <c r="W227" i="68"/>
  <c r="Q875" i="79"/>
  <c r="W235" i="68"/>
  <c r="Q1036" i="79"/>
  <c r="Q1110" i="79" s="1"/>
  <c r="X233" i="68"/>
  <c r="R843" i="79"/>
  <c r="V236" i="68"/>
  <c r="W225" i="68"/>
  <c r="R915" i="79" s="1"/>
  <c r="AM953" i="79"/>
  <c r="AM956" i="79"/>
  <c r="AM959" i="79"/>
  <c r="AM962" i="79"/>
  <c r="AM965" i="79"/>
  <c r="AM969" i="79"/>
  <c r="AM972" i="79"/>
  <c r="AM975" i="79"/>
  <c r="AM978" i="79"/>
  <c r="AM981" i="79"/>
  <c r="AM985" i="79"/>
  <c r="AM988" i="79"/>
  <c r="AM991" i="79"/>
  <c r="AM995" i="79"/>
  <c r="AM999" i="79"/>
  <c r="AM1002" i="79"/>
  <c r="AM1006" i="79"/>
  <c r="AM1009" i="79"/>
  <c r="AM1012" i="79"/>
  <c r="AM1015" i="79"/>
  <c r="AM1020" i="79"/>
  <c r="AM1023" i="79"/>
  <c r="AM1026" i="79"/>
  <c r="AM1029" i="79"/>
  <c r="AM1033" i="79"/>
  <c r="AM1036" i="79"/>
  <c r="AM1039" i="79"/>
  <c r="AM1042" i="79"/>
  <c r="AM1045" i="79"/>
  <c r="AM1048" i="79"/>
  <c r="AM1051" i="79"/>
  <c r="AM1054" i="79"/>
  <c r="AM1058" i="79"/>
  <c r="AM1061" i="79"/>
  <c r="AM1064" i="79"/>
  <c r="AM1068" i="79"/>
  <c r="AM1071" i="79"/>
  <c r="AM1074" i="79"/>
  <c r="AM1077" i="79"/>
  <c r="AM1080" i="79"/>
  <c r="AM1083" i="79"/>
  <c r="AM1086" i="79"/>
  <c r="AM1089" i="79"/>
  <c r="AM1092" i="79"/>
  <c r="AM1095" i="79"/>
  <c r="AM1098" i="79"/>
  <c r="AM1101" i="79"/>
  <c r="AM1104" i="79"/>
  <c r="AM1107" i="79"/>
  <c r="Q927" i="79" l="1"/>
  <c r="Z231" i="68"/>
  <c r="T856" i="79"/>
  <c r="X235" i="68"/>
  <c r="R1036" i="79"/>
  <c r="R1110" i="79" s="1"/>
  <c r="Y234" i="68"/>
  <c r="S912" i="79"/>
  <c r="X229" i="68"/>
  <c r="R859" i="79"/>
  <c r="R927" i="79" s="1"/>
  <c r="X227" i="68"/>
  <c r="R875" i="79"/>
  <c r="X232" i="68"/>
  <c r="R853" i="79"/>
  <c r="Y233" i="68"/>
  <c r="S843" i="79"/>
  <c r="X230" i="68"/>
  <c r="R865" i="79"/>
  <c r="W236" i="68"/>
  <c r="X225" i="68"/>
  <c r="S915" i="79" s="1"/>
  <c r="H169" i="47"/>
  <c r="H170" i="47"/>
  <c r="H168" i="47"/>
  <c r="H166" i="47"/>
  <c r="H167" i="47"/>
  <c r="H165" i="47"/>
  <c r="H161" i="47"/>
  <c r="H160" i="47"/>
  <c r="H159" i="47"/>
  <c r="H158" i="47"/>
  <c r="H157" i="47"/>
  <c r="H156" i="47"/>
  <c r="H155" i="47"/>
  <c r="H154" i="47"/>
  <c r="H153" i="47"/>
  <c r="Y229" i="68" l="1"/>
  <c r="S859" i="79"/>
  <c r="Z233" i="68"/>
  <c r="T843" i="79"/>
  <c r="Y232" i="68"/>
  <c r="S853" i="79"/>
  <c r="Y230" i="68"/>
  <c r="S865" i="79"/>
  <c r="S927" i="79" s="1"/>
  <c r="Y235" i="68"/>
  <c r="S1036" i="79"/>
  <c r="S1110" i="79" s="1"/>
  <c r="Y227" i="68"/>
  <c r="S875" i="79"/>
  <c r="Z234" i="68"/>
  <c r="T912" i="79"/>
  <c r="AA231" i="68"/>
  <c r="U856" i="79"/>
  <c r="X236" i="68"/>
  <c r="Y225" i="68"/>
  <c r="T915" i="79" s="1"/>
  <c r="Z230" i="68" l="1"/>
  <c r="T865" i="79"/>
  <c r="AB231" i="68"/>
  <c r="V856" i="79"/>
  <c r="AA234" i="68"/>
  <c r="U912" i="79"/>
  <c r="AA233" i="68"/>
  <c r="U843" i="79"/>
  <c r="Z232" i="68"/>
  <c r="T853" i="79"/>
  <c r="Z227" i="68"/>
  <c r="T875" i="79"/>
  <c r="Z235" i="68"/>
  <c r="T1036" i="79"/>
  <c r="T1110" i="79" s="1"/>
  <c r="Z229" i="68"/>
  <c r="T859" i="79"/>
  <c r="Z225" i="68"/>
  <c r="U915" i="79" s="1"/>
  <c r="Y236" i="68"/>
  <c r="T927" i="79" l="1"/>
  <c r="AA227" i="68"/>
  <c r="U875" i="79"/>
  <c r="AC231" i="68"/>
  <c r="W856" i="79"/>
  <c r="AA229" i="68"/>
  <c r="U859" i="79"/>
  <c r="AB233" i="68"/>
  <c r="V843" i="79"/>
  <c r="AB234" i="68"/>
  <c r="V912" i="79"/>
  <c r="AA232" i="68"/>
  <c r="U853" i="79"/>
  <c r="AA235" i="68"/>
  <c r="U1036" i="79"/>
  <c r="U1110" i="79" s="1"/>
  <c r="AA230" i="68"/>
  <c r="U865" i="79"/>
  <c r="Z236" i="68"/>
  <c r="AA225" i="68"/>
  <c r="V915" i="79" s="1"/>
  <c r="I50" i="44"/>
  <c r="U927" i="79" l="1"/>
  <c r="AB227" i="68"/>
  <c r="V875" i="79"/>
  <c r="AC233" i="68"/>
  <c r="W843" i="79"/>
  <c r="AC234" i="68"/>
  <c r="W912" i="79"/>
  <c r="AB230" i="68"/>
  <c r="V865" i="79"/>
  <c r="AB229" i="68"/>
  <c r="V859" i="79"/>
  <c r="AB235" i="68"/>
  <c r="V1036" i="79"/>
  <c r="V1110" i="79" s="1"/>
  <c r="AB232" i="68"/>
  <c r="V853" i="79"/>
  <c r="AD231" i="68"/>
  <c r="AE231" i="68" s="1"/>
  <c r="AF231" i="68" s="1"/>
  <c r="AG231" i="68" s="1"/>
  <c r="AH231" i="68" s="1"/>
  <c r="AI231" i="68" s="1"/>
  <c r="AJ231" i="68" s="1"/>
  <c r="AK231" i="68" s="1"/>
  <c r="AL231" i="68" s="1"/>
  <c r="AM231" i="68" s="1"/>
  <c r="X856" i="79"/>
  <c r="AA236" i="68"/>
  <c r="AB225" i="68"/>
  <c r="W915" i="79" s="1"/>
  <c r="N184" i="79"/>
  <c r="V927" i="79" l="1"/>
  <c r="AC230" i="68"/>
  <c r="W865" i="79"/>
  <c r="AC235" i="68"/>
  <c r="W1036" i="79"/>
  <c r="W1110" i="79" s="1"/>
  <c r="AD233" i="68"/>
  <c r="AE233" i="68" s="1"/>
  <c r="AF233" i="68" s="1"/>
  <c r="AG233" i="68" s="1"/>
  <c r="AH233" i="68" s="1"/>
  <c r="AI233" i="68" s="1"/>
  <c r="AJ233" i="68" s="1"/>
  <c r="AK233" i="68" s="1"/>
  <c r="AL233" i="68" s="1"/>
  <c r="AM233" i="68" s="1"/>
  <c r="X843" i="79"/>
  <c r="AC232" i="68"/>
  <c r="W853" i="79"/>
  <c r="AD234" i="68"/>
  <c r="AE234" i="68" s="1"/>
  <c r="AF234" i="68" s="1"/>
  <c r="AG234" i="68" s="1"/>
  <c r="AH234" i="68" s="1"/>
  <c r="AI234" i="68" s="1"/>
  <c r="AJ234" i="68" s="1"/>
  <c r="AK234" i="68" s="1"/>
  <c r="AL234" i="68" s="1"/>
  <c r="AM234" i="68" s="1"/>
  <c r="X912" i="79"/>
  <c r="AC229" i="68"/>
  <c r="W859" i="79"/>
  <c r="AC227" i="68"/>
  <c r="W875" i="79"/>
  <c r="AB236" i="68"/>
  <c r="AC225" i="68"/>
  <c r="X915" i="79" s="1"/>
  <c r="D22" i="45"/>
  <c r="W927" i="79" l="1"/>
  <c r="AD232" i="68"/>
  <c r="AE232" i="68" s="1"/>
  <c r="AF232" i="68" s="1"/>
  <c r="AG232" i="68" s="1"/>
  <c r="AH232" i="68" s="1"/>
  <c r="AI232" i="68" s="1"/>
  <c r="AJ232" i="68" s="1"/>
  <c r="AK232" i="68" s="1"/>
  <c r="AL232" i="68" s="1"/>
  <c r="AM232" i="68" s="1"/>
  <c r="X853" i="79"/>
  <c r="AD229" i="68"/>
  <c r="AE229" i="68" s="1"/>
  <c r="AF229" i="68" s="1"/>
  <c r="AG229" i="68" s="1"/>
  <c r="AH229" i="68" s="1"/>
  <c r="AI229" i="68" s="1"/>
  <c r="AJ229" i="68" s="1"/>
  <c r="AK229" i="68" s="1"/>
  <c r="AL229" i="68" s="1"/>
  <c r="AM229" i="68" s="1"/>
  <c r="X859" i="79"/>
  <c r="AD227" i="68"/>
  <c r="AE227" i="68" s="1"/>
  <c r="AF227" i="68" s="1"/>
  <c r="AG227" i="68" s="1"/>
  <c r="AH227" i="68" s="1"/>
  <c r="AI227" i="68" s="1"/>
  <c r="AJ227" i="68" s="1"/>
  <c r="AK227" i="68" s="1"/>
  <c r="AL227" i="68" s="1"/>
  <c r="AM227" i="68" s="1"/>
  <c r="X875" i="79"/>
  <c r="X927" i="79" s="1"/>
  <c r="AD235" i="68"/>
  <c r="AE235" i="68" s="1"/>
  <c r="AF235" i="68" s="1"/>
  <c r="AG235" i="68" s="1"/>
  <c r="AH235" i="68" s="1"/>
  <c r="AI235" i="68" s="1"/>
  <c r="AJ235" i="68" s="1"/>
  <c r="AK235" i="68" s="1"/>
  <c r="AL235" i="68" s="1"/>
  <c r="AM235" i="68" s="1"/>
  <c r="X1036" i="79"/>
  <c r="X1110" i="79" s="1"/>
  <c r="AD230" i="68"/>
  <c r="AE230" i="68" s="1"/>
  <c r="AF230" i="68" s="1"/>
  <c r="AG230" i="68" s="1"/>
  <c r="AH230" i="68" s="1"/>
  <c r="AI230" i="68" s="1"/>
  <c r="AJ230" i="68" s="1"/>
  <c r="AK230" i="68" s="1"/>
  <c r="AL230" i="68" s="1"/>
  <c r="AM230" i="68" s="1"/>
  <c r="X865" i="79"/>
  <c r="AC236" i="68"/>
  <c r="AD225" i="68"/>
  <c r="AD236" i="68" l="1"/>
  <c r="AE225" i="68"/>
  <c r="E44" i="44"/>
  <c r="AE236" i="68" l="1"/>
  <c r="AF225" i="68"/>
  <c r="AM139" i="79"/>
  <c r="Q46" i="44"/>
  <c r="P46" i="44"/>
  <c r="O46" i="44"/>
  <c r="N46" i="44"/>
  <c r="M46" i="44"/>
  <c r="L46" i="44"/>
  <c r="K46" i="44"/>
  <c r="J46" i="44"/>
  <c r="I46" i="44"/>
  <c r="H46" i="44"/>
  <c r="G46" i="44"/>
  <c r="F46" i="44"/>
  <c r="E46" i="44"/>
  <c r="D46" i="44"/>
  <c r="Y385" i="46" s="1"/>
  <c r="AF236" i="68" l="1"/>
  <c r="AG225" i="68"/>
  <c r="O1110" i="79"/>
  <c r="O127" i="46"/>
  <c r="AH225" i="68" l="1"/>
  <c r="AG236" i="68"/>
  <c r="N620" i="79"/>
  <c r="N437" i="79"/>
  <c r="N254" i="79"/>
  <c r="N71" i="79"/>
  <c r="AH236" i="68" l="1"/>
  <c r="AI225" i="68"/>
  <c r="F22" i="45"/>
  <c r="AJ225" i="68" l="1"/>
  <c r="AI236" i="68"/>
  <c r="Q52" i="43"/>
  <c r="AJ236" i="68" l="1"/>
  <c r="AK225" i="68"/>
  <c r="N511" i="46"/>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K236" i="68" l="1"/>
  <c r="AL225" i="68"/>
  <c r="AE1043" i="79"/>
  <c r="Z1043" i="79"/>
  <c r="Y1030" i="79"/>
  <c r="Y1027" i="79"/>
  <c r="AD1000" i="79"/>
  <c r="Z1000" i="79"/>
  <c r="Y1000" i="79"/>
  <c r="Y1007"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AL236" i="68" l="1"/>
  <c r="AM225" i="68"/>
  <c r="AM236" i="68" s="1"/>
  <c r="N109" i="46"/>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L317" i="46"/>
  <c r="AK317" i="46"/>
  <c r="AJ317" i="46"/>
  <c r="AI317" i="46"/>
  <c r="AH317" i="46"/>
  <c r="AG317" i="46"/>
  <c r="AF317" i="46"/>
  <c r="AE317" i="46"/>
  <c r="AD317" i="46"/>
  <c r="AL314" i="46"/>
  <c r="AK314" i="46"/>
  <c r="AJ314" i="46"/>
  <c r="AI314" i="46"/>
  <c r="AH314" i="46"/>
  <c r="AG314" i="46"/>
  <c r="AF314" i="46"/>
  <c r="AE314" i="46"/>
  <c r="AD314" i="46"/>
  <c r="AL311" i="46"/>
  <c r="AK311" i="46"/>
  <c r="AJ311" i="46"/>
  <c r="AI311" i="46"/>
  <c r="AH311" i="46"/>
  <c r="AG311" i="46"/>
  <c r="AF311" i="46"/>
  <c r="AE311" i="46"/>
  <c r="AD311" i="46"/>
  <c r="AL308" i="46"/>
  <c r="AK308" i="46"/>
  <c r="AJ308" i="46"/>
  <c r="AI308" i="46"/>
  <c r="AH308" i="46"/>
  <c r="AG308" i="46"/>
  <c r="AF308" i="46"/>
  <c r="AE308" i="46"/>
  <c r="AD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384" i="46"/>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E50"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D50"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F50" i="44" s="1"/>
  <c r="AA402" i="79"/>
  <c r="AA576" i="79" s="1"/>
  <c r="AA768" i="79"/>
  <c r="AA219" i="79"/>
  <c r="AA951" i="79"/>
  <c r="AA1110" i="79" s="1"/>
  <c r="AA585" i="79"/>
  <c r="AA36" i="79"/>
  <c r="AA208" i="79" s="1"/>
  <c r="AB406" i="46"/>
  <c r="G13" i="44"/>
  <c r="AB767" i="79"/>
  <c r="AB584" i="79"/>
  <c r="AB218" i="79"/>
  <c r="AB950" i="79"/>
  <c r="AB401" i="79"/>
  <c r="AB35" i="79"/>
  <c r="AB407" i="46"/>
  <c r="G14" i="44"/>
  <c r="G18" i="44" s="1"/>
  <c r="G50" i="44" s="1"/>
  <c r="AB951" i="79"/>
  <c r="AB1110" i="79" s="1"/>
  <c r="AB768" i="79"/>
  <c r="AB585" i="79"/>
  <c r="AB219" i="79"/>
  <c r="AB402" i="79"/>
  <c r="AB576" i="79" s="1"/>
  <c r="AB36" i="79"/>
  <c r="AB21" i="46"/>
  <c r="AB135" i="46" s="1"/>
  <c r="Y278" i="46"/>
  <c r="AE149" i="46"/>
  <c r="AE255" i="46" s="1"/>
  <c r="AB148" i="46"/>
  <c r="G123" i="45"/>
  <c r="AA149" i="46"/>
  <c r="AA255" i="46" s="1"/>
  <c r="AE407" i="46"/>
  <c r="I43" i="44"/>
  <c r="I53" i="44" s="1"/>
  <c r="E43" i="44"/>
  <c r="E53" i="44" s="1"/>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H50" i="44" l="1"/>
  <c r="G53" i="44"/>
  <c r="F53" i="44"/>
  <c r="H53"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2" i="45" l="1"/>
  <c r="E122" i="45"/>
  <c r="F122" i="45"/>
  <c r="G122" i="45"/>
  <c r="H122" i="45"/>
  <c r="I122" i="45"/>
  <c r="C122" i="45"/>
  <c r="O17" i="45" l="1"/>
  <c r="N17" i="45"/>
  <c r="M17" i="45"/>
  <c r="M23" i="45" s="1"/>
  <c r="L17" i="45"/>
  <c r="L23" i="45" s="1"/>
  <c r="N60" i="46"/>
  <c r="N57" i="46"/>
  <c r="N23" i="45" l="1"/>
  <c r="C133" i="45" s="1"/>
  <c r="N58" i="45"/>
  <c r="N114" i="45"/>
  <c r="N44" i="45"/>
  <c r="N51" i="45"/>
  <c r="N107" i="45"/>
  <c r="N37" i="45"/>
  <c r="N79" i="45"/>
  <c r="N100" i="45"/>
  <c r="N30" i="45"/>
  <c r="N93" i="45"/>
  <c r="N65" i="45"/>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O133" i="45"/>
  <c r="M133" i="45"/>
  <c r="N133" i="45"/>
  <c r="N72" i="45"/>
  <c r="L65" i="45"/>
  <c r="L51" i="45"/>
  <c r="L30" i="45"/>
  <c r="L58" i="45"/>
  <c r="L37" i="45"/>
  <c r="L44" i="45"/>
  <c r="M44" i="45"/>
  <c r="M58" i="45"/>
  <c r="M51" i="45"/>
  <c r="M37" i="45"/>
  <c r="M65" i="45"/>
  <c r="M30"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Y1113" i="79"/>
  <c r="N130" i="45"/>
  <c r="AG258" i="46"/>
  <c r="AG259" i="46" s="1"/>
  <c r="K125" i="45"/>
  <c r="K128" i="45"/>
  <c r="AJ516" i="46"/>
  <c r="AJ520" i="46" s="1"/>
  <c r="N127" i="45"/>
  <c r="K126" i="45"/>
  <c r="AG387" i="46" s="1"/>
  <c r="G129" i="45"/>
  <c r="E129" i="45"/>
  <c r="AA381" i="79" s="1"/>
  <c r="AA382" i="79" s="1"/>
  <c r="J125" i="45"/>
  <c r="AF258" i="46" s="1"/>
  <c r="Y258" i="46"/>
  <c r="Y259" i="46" s="1"/>
  <c r="F128" i="45"/>
  <c r="E130" i="45"/>
  <c r="AK564" i="79" s="1"/>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1125" i="79" l="1"/>
  <c r="Y1123" i="79"/>
  <c r="Y1119" i="79"/>
  <c r="AK573" i="79"/>
  <c r="P73" i="43" s="1"/>
  <c r="Y522" i="46"/>
  <c r="AD522" i="46"/>
  <c r="I64" i="43" s="1"/>
  <c r="Y1117" i="79"/>
  <c r="AI517" i="46"/>
  <c r="AI520" i="46"/>
  <c r="AF518" i="46"/>
  <c r="AF520" i="46"/>
  <c r="Y518" i="46"/>
  <c r="Y517" i="46"/>
  <c r="Y519" i="46"/>
  <c r="Y520" i="46"/>
  <c r="AA522" i="46"/>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AK930" i="79"/>
  <c r="AK941" i="79" s="1"/>
  <c r="P79" i="43" s="1"/>
  <c r="AL930" i="79"/>
  <c r="AE930" i="79"/>
  <c r="AE941" i="79" s="1"/>
  <c r="J79" i="43" s="1"/>
  <c r="AF930" i="79"/>
  <c r="AC930" i="79"/>
  <c r="AC941" i="79" s="1"/>
  <c r="AA930" i="79"/>
  <c r="AA941" i="79" s="1"/>
  <c r="AB930" i="79"/>
  <c r="AB941" i="79"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AD747" i="79"/>
  <c r="AC747" i="79"/>
  <c r="AC757" i="79" s="1"/>
  <c r="AJ747" i="79"/>
  <c r="AJ757" i="79" s="1"/>
  <c r="O76" i="43" s="1"/>
  <c r="AH747" i="79"/>
  <c r="AH757" i="79" s="1"/>
  <c r="M76" i="43" s="1"/>
  <c r="AA747" i="79"/>
  <c r="AA757" i="79" s="1"/>
  <c r="AB747" i="79"/>
  <c r="AB757" i="79"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4" i="79"/>
  <c r="Y1116" i="79"/>
  <c r="Y1122" i="79"/>
  <c r="AF389" i="46"/>
  <c r="AF390" i="46"/>
  <c r="AF388" i="46"/>
  <c r="AH260" i="46"/>
  <c r="AH259" i="46"/>
  <c r="AG519" i="46"/>
  <c r="AG517" i="46"/>
  <c r="AG518" i="46"/>
  <c r="AF262" i="46"/>
  <c r="K58" i="43" s="1"/>
  <c r="AF517" i="46"/>
  <c r="AK387" i="46"/>
  <c r="AK389" i="46" s="1"/>
  <c r="AH262" i="46"/>
  <c r="M58" i="43" s="1"/>
  <c r="AH387" i="46"/>
  <c r="AH392" i="46" s="1"/>
  <c r="M61" i="43" s="1"/>
  <c r="AG132" i="46"/>
  <c r="L55" i="43" s="1"/>
  <c r="AA389" i="79"/>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AD517" i="46"/>
  <c r="AB522" i="46"/>
  <c r="AB517" i="46"/>
  <c r="AA517" i="46"/>
  <c r="AE522" i="46"/>
  <c r="J64" i="43" s="1"/>
  <c r="AE517" i="46"/>
  <c r="AC522" i="46"/>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AA392" i="46"/>
  <c r="AB392" i="46"/>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Z390" i="46"/>
  <c r="Z388" i="46"/>
  <c r="AC131" i="46"/>
  <c r="H54" i="43" s="1"/>
  <c r="AA131" i="46"/>
  <c r="F54" i="43" s="1"/>
  <c r="AB131" i="46"/>
  <c r="G54" i="43" s="1"/>
  <c r="Z131" i="46"/>
  <c r="Z132" i="46"/>
  <c r="E55" i="43" s="1"/>
  <c r="I54" i="43"/>
  <c r="Y1124" i="79" l="1"/>
  <c r="D81" i="43" s="1"/>
  <c r="Y756" i="79"/>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AM131" i="46"/>
  <c r="C93" i="43" s="1"/>
  <c r="C103" i="43" s="1"/>
  <c r="AM262" i="46"/>
  <c r="D104" i="43" s="1"/>
  <c r="AM518" i="46"/>
  <c r="AM132" i="46"/>
  <c r="C104" i="43" s="1"/>
  <c r="AM520" i="46"/>
  <c r="AM260" i="46"/>
  <c r="AM519" i="46"/>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Z386" i="79"/>
  <c r="AC200" i="79"/>
  <c r="AD382" i="79"/>
  <c r="AB203" i="79"/>
  <c r="AD384" i="79"/>
  <c r="AL573" i="79"/>
  <c r="Q73" i="43" s="1"/>
  <c r="AL565" i="79"/>
  <c r="AB205" i="79"/>
  <c r="AD389" i="79"/>
  <c r="I70" i="43" s="1"/>
  <c r="Z383" i="79"/>
  <c r="AL567" i="79"/>
  <c r="Z387" i="79"/>
  <c r="AB199" i="79"/>
  <c r="AB385" i="79"/>
  <c r="AK203" i="79"/>
  <c r="AA200" i="79"/>
  <c r="AA205" i="79"/>
  <c r="AE385" i="79"/>
  <c r="AB387" i="79"/>
  <c r="AB386" i="79"/>
  <c r="AB389" i="79"/>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Z385" i="79"/>
  <c r="AC565" i="79"/>
  <c r="AC199" i="79"/>
  <c r="AC387" i="79"/>
  <c r="AF382" i="79"/>
  <c r="AE570" i="79"/>
  <c r="AD566" i="79"/>
  <c r="AC389" i="79"/>
  <c r="AI571" i="79"/>
  <c r="AI568" i="79"/>
  <c r="AC386" i="79"/>
  <c r="Z205" i="79"/>
  <c r="Q21" i="47"/>
  <c r="AL570" i="79"/>
  <c r="AC573" i="79"/>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AH571" i="79"/>
  <c r="AH570" i="79"/>
  <c r="AH567" i="79"/>
  <c r="AA1120" i="79"/>
  <c r="AA1119" i="79"/>
  <c r="AA1117" i="79"/>
  <c r="AA1115" i="79"/>
  <c r="AA1122" i="79"/>
  <c r="AA1114" i="79"/>
  <c r="AA1121" i="79"/>
  <c r="AA1123" i="79"/>
  <c r="AA1118" i="79"/>
  <c r="AA1116" i="79"/>
  <c r="AI387" i="79"/>
  <c r="Z565" i="79"/>
  <c r="Z567" i="79"/>
  <c r="Z573" i="79"/>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AG391" i="46"/>
  <c r="L60" i="43" s="1"/>
  <c r="D82" i="43"/>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2" i="79"/>
  <c r="P72" i="43" s="1"/>
  <c r="AA391" i="46"/>
  <c r="K45" i="47" s="1"/>
  <c r="AL521" i="46"/>
  <c r="Q63" i="43" s="1"/>
  <c r="AC391" i="46"/>
  <c r="AE521" i="46"/>
  <c r="J63" i="43" s="1"/>
  <c r="AD391" i="46"/>
  <c r="I60" i="43" s="1"/>
  <c r="AB521" i="46"/>
  <c r="AD521" i="46"/>
  <c r="I63" i="43" s="1"/>
  <c r="AA521" i="46"/>
  <c r="AC521" i="46"/>
  <c r="Z521" i="46"/>
  <c r="AB391"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Z261" i="46"/>
  <c r="Y391" i="46"/>
  <c r="J54" i="43"/>
  <c r="D54" i="43"/>
  <c r="D55" i="43"/>
  <c r="E54" i="43"/>
  <c r="AM1122" i="79" l="1"/>
  <c r="AM1120" i="79"/>
  <c r="AM1121" i="79"/>
  <c r="AM1118" i="79"/>
  <c r="AM1119" i="79"/>
  <c r="AM1116" i="79"/>
  <c r="AM1115" i="79"/>
  <c r="AM1117" i="79"/>
  <c r="AM1114" i="79"/>
  <c r="AM1123" i="79"/>
  <c r="AM1125" i="79"/>
  <c r="L104" i="43" s="1"/>
  <c r="R82" i="43"/>
  <c r="AM383" i="79"/>
  <c r="S56" i="47"/>
  <c r="P39" i="47"/>
  <c r="R54" i="43"/>
  <c r="M45" i="47"/>
  <c r="V39" i="47"/>
  <c r="R30" i="47"/>
  <c r="N51" i="47"/>
  <c r="Z756" i="79"/>
  <c r="Y572" i="79"/>
  <c r="AM382" i="79"/>
  <c r="AM384" i="79"/>
  <c r="AM205" i="79"/>
  <c r="G104" i="43" s="1"/>
  <c r="AD572" i="79"/>
  <c r="I72" i="43" s="1"/>
  <c r="AJ572" i="79"/>
  <c r="O72" i="43" s="1"/>
  <c r="AM521" i="46"/>
  <c r="AM523" i="46" s="1"/>
  <c r="U31" i="47"/>
  <c r="R55" i="43"/>
  <c r="AM261" i="46"/>
  <c r="AM263" i="46" s="1"/>
  <c r="AM388" i="46"/>
  <c r="AM567" i="79"/>
  <c r="AM390" i="46"/>
  <c r="AM200" i="79"/>
  <c r="AM199" i="79"/>
  <c r="AM750" i="79"/>
  <c r="AM754" i="79"/>
  <c r="AM749" i="79"/>
  <c r="AM748" i="79"/>
  <c r="AM932" i="79"/>
  <c r="AM201" i="79"/>
  <c r="AM389" i="46"/>
  <c r="AM133" i="46"/>
  <c r="AM934" i="79"/>
  <c r="AM571" i="79"/>
  <c r="AM753" i="79"/>
  <c r="AM751" i="79"/>
  <c r="AM752" i="79"/>
  <c r="AM202" i="79"/>
  <c r="AM203" i="79"/>
  <c r="AM566" i="79"/>
  <c r="R79" i="43"/>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936" i="79"/>
  <c r="AM755" i="79"/>
  <c r="AM939" i="79"/>
  <c r="AM938" i="79"/>
  <c r="AM757" i="79"/>
  <c r="D103" i="43"/>
  <c r="AB204" i="79"/>
  <c r="AL572" i="79"/>
  <c r="Q72" i="43" s="1"/>
  <c r="E95" i="43"/>
  <c r="Z388" i="79"/>
  <c r="AA204" i="79"/>
  <c r="AG572" i="79"/>
  <c r="L72" i="43" s="1"/>
  <c r="AB388" i="79"/>
  <c r="AA572" i="79"/>
  <c r="R27" i="47"/>
  <c r="R29" i="47" s="1"/>
  <c r="P30" i="47"/>
  <c r="P37" i="47"/>
  <c r="P33" i="47"/>
  <c r="P56" i="47"/>
  <c r="P32" i="47"/>
  <c r="AG388" i="79"/>
  <c r="L69" i="43" s="1"/>
  <c r="AH388" i="79"/>
  <c r="M69" i="43" s="1"/>
  <c r="AB572" i="79"/>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Y940" i="79"/>
  <c r="H94" i="43"/>
  <c r="H96" i="43"/>
  <c r="AI204" i="79"/>
  <c r="N66" i="43" s="1"/>
  <c r="AE572" i="79"/>
  <c r="J72" i="43" s="1"/>
  <c r="P51" i="47"/>
  <c r="K94" i="43"/>
  <c r="AH572" i="79"/>
  <c r="M72" i="43" s="1"/>
  <c r="AC388" i="79"/>
  <c r="I99" i="43"/>
  <c r="H93" i="43"/>
  <c r="H98" i="43"/>
  <c r="P55" i="47"/>
  <c r="AI1124" i="79"/>
  <c r="N81" i="43" s="1"/>
  <c r="AB1124" i="79"/>
  <c r="G81" i="43" s="1"/>
  <c r="J99" i="43"/>
  <c r="I95" i="43"/>
  <c r="P50" i="47"/>
  <c r="K101" i="43"/>
  <c r="R76" i="43"/>
  <c r="J98" i="43"/>
  <c r="R70" i="43"/>
  <c r="AC204" i="79"/>
  <c r="AC572" i="79"/>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AG1124" i="79"/>
  <c r="L81" i="43" s="1"/>
  <c r="L98" i="43"/>
  <c r="J94" i="43"/>
  <c r="L97" i="43"/>
  <c r="AL756" i="79"/>
  <c r="Q75" i="43" s="1"/>
  <c r="AF756" i="79"/>
  <c r="K75" i="43" s="1"/>
  <c r="AD940" i="79"/>
  <c r="I78" i="43" s="1"/>
  <c r="J95" i="43"/>
  <c r="I96" i="43"/>
  <c r="AC756" i="79"/>
  <c r="K100" i="43"/>
  <c r="AK1124" i="79"/>
  <c r="P81" i="43" s="1"/>
  <c r="AJ1124" i="79"/>
  <c r="O81" i="43" s="1"/>
  <c r="AI756" i="79"/>
  <c r="N75" i="43" s="1"/>
  <c r="AA756" i="79"/>
  <c r="I97" i="43"/>
  <c r="K96" i="43"/>
  <c r="Y388" i="79"/>
  <c r="L99" i="43"/>
  <c r="AJ940" i="79"/>
  <c r="O78" i="43" s="1"/>
  <c r="K98" i="43"/>
  <c r="AE1124" i="79"/>
  <c r="J81" i="43" s="1"/>
  <c r="AE756" i="79"/>
  <c r="J75" i="43" s="1"/>
  <c r="Z940" i="79"/>
  <c r="AL940" i="79"/>
  <c r="Q78" i="43" s="1"/>
  <c r="L101" i="43"/>
  <c r="AA940" i="79"/>
  <c r="AC1124" i="79"/>
  <c r="H81" i="43" s="1"/>
  <c r="AI940" i="79"/>
  <c r="N78" i="43" s="1"/>
  <c r="AB940" i="79"/>
  <c r="AJ756" i="79"/>
  <c r="O75" i="43" s="1"/>
  <c r="AH756" i="79"/>
  <c r="M75" i="43" s="1"/>
  <c r="AK940" i="79"/>
  <c r="P78" i="43" s="1"/>
  <c r="AG756" i="79"/>
  <c r="L75" i="43" s="1"/>
  <c r="AB756" i="79"/>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R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AM1124" i="79" l="1"/>
  <c r="E29" i="43"/>
  <c r="E41" i="43"/>
  <c r="O232" i="47"/>
  <c r="R81" i="43"/>
  <c r="E37" i="43"/>
  <c r="E42" i="43"/>
  <c r="R78" i="43"/>
  <c r="E35" i="43"/>
  <c r="E39" i="43"/>
  <c r="E40" i="43"/>
  <c r="E33" i="43"/>
  <c r="K182" i="47"/>
  <c r="E32" i="43"/>
  <c r="H20" i="43"/>
  <c r="AM1126" i="79"/>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F42" i="43"/>
  <c r="G42" i="43" s="1"/>
  <c r="Q85" i="43"/>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l="1"/>
  <c r="G35" i="43" s="1"/>
  <c r="F29" i="43"/>
  <c r="G29" i="43" s="1"/>
  <c r="F30" i="43"/>
  <c r="G30" i="43" s="1"/>
  <c r="E85" i="43"/>
  <c r="D85" i="43"/>
  <c r="L164" i="47"/>
  <c r="L177" i="47" s="1"/>
  <c r="L179" i="47" s="1"/>
  <c r="L192" i="47" s="1"/>
  <c r="L194" i="47" s="1"/>
  <c r="L207" i="47" s="1"/>
  <c r="L209" i="47" s="1"/>
  <c r="L222" i="47" s="1"/>
  <c r="L224" i="47" s="1"/>
  <c r="L237" i="47" s="1"/>
  <c r="G84" i="43"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H21" i="43" s="1"/>
  <c r="H22" i="43" s="1"/>
  <c r="W89" i="47"/>
  <c r="W102" i="47" s="1"/>
  <c r="G105" i="43"/>
  <c r="F85" i="43" l="1"/>
  <c r="F31" i="43"/>
  <c r="G31" i="43" s="1"/>
  <c r="G43" i="43" s="1"/>
  <c r="G106" i="43"/>
  <c r="W104" i="47"/>
  <c r="W117" i="47" s="1"/>
  <c r="H105" i="43"/>
  <c r="H106" i="43" s="1"/>
  <c r="F43" i="43" l="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Maryanne Wilson</author>
    <author>Cathy Pei</author>
  </authors>
  <commentList>
    <comment ref="D28" authorId="0" shapeId="0" xr:uid="{C3481701-F3F7-42DB-AEF4-F67DB4F51289}">
      <text>
        <r>
          <rPr>
            <sz val="9"/>
            <color indexed="81"/>
            <rFont val="Tahoma"/>
            <family val="2"/>
          </rPr>
          <t xml:space="preserve">Demand - Exclude
</t>
        </r>
      </text>
    </comment>
    <comment ref="D187" authorId="0" shapeId="0" xr:uid="{6845DAFE-B5E3-4BC2-AB6D-8D71159754AC}">
      <text>
        <r>
          <rPr>
            <b/>
            <sz val="9"/>
            <color indexed="81"/>
            <rFont val="Tahoma"/>
            <family val="2"/>
          </rPr>
          <t xml:space="preserve">Residential Demand - Exclude
</t>
        </r>
        <r>
          <rPr>
            <sz val="9"/>
            <color indexed="81"/>
            <rFont val="Tahoma"/>
            <family val="2"/>
          </rPr>
          <t xml:space="preserve">
</t>
        </r>
      </text>
    </comment>
    <comment ref="D209" authorId="0" shapeId="0" xr:uid="{97EFED46-6619-4738-A24D-E759CF58E874}">
      <text>
        <r>
          <rPr>
            <b/>
            <sz val="9"/>
            <color indexed="81"/>
            <rFont val="Tahoma"/>
            <family val="2"/>
          </rPr>
          <t xml:space="preserve">Residential Demand - Exclude
</t>
        </r>
        <r>
          <rPr>
            <sz val="9"/>
            <color indexed="81"/>
            <rFont val="Tahoma"/>
            <family val="2"/>
          </rPr>
          <t xml:space="preserve">
</t>
        </r>
      </text>
    </comment>
    <comment ref="AX212" authorId="1" shapeId="0" xr:uid="{E18ED3C6-10FC-4452-AC52-DC56DEE79411}">
      <text>
        <r>
          <rPr>
            <sz val="9"/>
            <color indexed="81"/>
            <rFont val="Tahoma"/>
            <family val="2"/>
          </rPr>
          <t xml:space="preserve">
from detail report</t>
        </r>
      </text>
    </comment>
    <comment ref="AX219" authorId="1" shapeId="0" xr:uid="{0F900E2C-6C8D-4E39-8BCE-4BAE50BA664F}">
      <text>
        <r>
          <rPr>
            <sz val="9"/>
            <color indexed="81"/>
            <rFont val="Tahoma"/>
            <family val="2"/>
          </rPr>
          <t xml:space="preserve">
Not in P&amp;C Report, but in the project detail report
</t>
        </r>
      </text>
    </comment>
  </commentList>
</comments>
</file>

<file path=xl/sharedStrings.xml><?xml version="1.0" encoding="utf-8"?>
<sst xmlns="http://schemas.openxmlformats.org/spreadsheetml/2006/main" count="3887" uniqueCount="885">
  <si>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</si>
  <si>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</si>
  <si>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</si>
  <si>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</si>
  <si>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</si>
  <si>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</si>
  <si>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</si>
  <si>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</si>
  <si>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</si>
  <si>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</si>
  <si>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</si>
  <si>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</si>
  <si>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</si>
  <si>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</si>
  <si>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</si>
  <si>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</si>
  <si>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</si>
  <si>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</si>
  <si>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</si>
  <si>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</si>
  <si>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</si>
  <si>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</si>
  <si>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</si>
  <si>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</si>
  <si>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</si>
  <si>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</si>
  <si>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</si>
  <si>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</si>
  <si>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</si>
  <si>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</si>
  <si>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</si>
  <si>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</si>
  <si>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</si>
  <si>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</si>
  <si>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</si>
  <si>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</si>
  <si>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</si>
  <si>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</si>
  <si>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</si>
  <si>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</si>
  <si>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</si>
  <si>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</si>
  <si>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</si>
  <si>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</si>
  <si>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</si>
  <si>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</si>
  <si>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</si>
  <si>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</si>
  <si>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</si>
  <si>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</si>
  <si>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</si>
  <si>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</si>
  <si>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</si>
  <si>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</si>
  <si>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</si>
  <si>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</si>
  <si>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</si>
  <si>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</si>
  <si>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</si>
  <si>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</si>
  <si>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</si>
  <si>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</si>
  <si>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</si>
  <si>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</si>
  <si>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</si>
  <si>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</si>
  <si>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</si>
  <si>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</si>
  <si>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</si>
  <si>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</si>
  <si>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</si>
  <si>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</si>
  <si>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</si>
  <si>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</si>
  <si>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</si>
  <si>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</si>
  <si>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</si>
  <si>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</si>
  <si>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</si>
  <si>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</si>
  <si>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</si>
  <si>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</si>
  <si>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</si>
  <si>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</si>
  <si>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</si>
  <si>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</si>
  <si>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</si>
  <si>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</si>
  <si>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</si>
  <si>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</si>
  <si>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</si>
  <si>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</si>
  <si>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</si>
  <si>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</si>
  <si>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</si>
  <si>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</si>
  <si>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</si>
  <si>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</si>
  <si>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</si>
  <si>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</si>
  <si>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</si>
  <si>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</si>
  <si>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</si>
  <si>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</si>
  <si>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</si>
  <si>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</si>
  <si>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</si>
  <si>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</si>
  <si>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</si>
  <si>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</si>
  <si>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</si>
  <si>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</si>
  <si>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</si>
  <si>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</si>
  <si>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</si>
  <si>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</si>
  <si>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</si>
  <si>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</si>
  <si>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</si>
  <si>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</si>
  <si>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</si>
  <si>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</si>
  <si>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</si>
  <si>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</si>
  <si>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</si>
  <si>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</si>
  <si>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</si>
  <si>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</si>
  <si>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</si>
  <si>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</si>
  <si>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</si>
  <si>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</si>
  <si>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</si>
  <si>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</si>
  <si>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</si>
  <si>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</si>
  <si>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</si>
  <si>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</si>
  <si>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</si>
  <si>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</si>
  <si>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</si>
  <si>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</si>
  <si>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</si>
  <si>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</si>
  <si>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</si>
  <si>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</si>
  <si>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</si>
  <si>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</si>
  <si>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</si>
  <si>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</si>
  <si>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</si>
  <si>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</si>
  <si>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</si>
  <si>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</si>
  <si>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</si>
  <si>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</si>
  <si>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</si>
  <si>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</si>
  <si>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</si>
  <si>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</si>
  <si>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</si>
  <si>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</si>
  <si>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</si>
  <si>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</si>
  <si>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</si>
  <si>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</si>
  <si>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</si>
  <si>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</si>
  <si>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</si>
  <si>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</si>
  <si>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</si>
  <si>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</si>
  <si>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</si>
  <si>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</si>
  <si>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</si>
  <si>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</si>
  <si>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</si>
  <si>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</si>
  <si>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</si>
  <si>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</si>
  <si>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</si>
  <si>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</si>
  <si>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</si>
  <si>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</si>
  <si>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</si>
  <si>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</si>
  <si>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</si>
  <si>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</si>
  <si>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</si>
  <si>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</si>
  <si>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</si>
  <si>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</si>
  <si>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</si>
  <si>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</si>
  <si>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</si>
  <si>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</si>
  <si>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</si>
  <si>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</si>
  <si>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</si>
  <si>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</si>
  <si>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</si>
  <si>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</si>
  <si>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</si>
  <si>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</si>
  <si>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</si>
  <si>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</si>
  <si>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</si>
  <si>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</si>
  <si>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</si>
  <si>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</si>
  <si>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</si>
  <si>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</si>
  <si>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</si>
  <si>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</si>
  <si>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</si>
  <si>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</si>
  <si>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</si>
  <si>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</si>
  <si>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</si>
  <si>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</si>
  <si>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</si>
  <si>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</si>
  <si>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</si>
  <si>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</si>
  <si>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</si>
  <si>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</si>
  <si>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</si>
  <si>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</si>
  <si>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</si>
  <si>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</si>
  <si>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</si>
  <si>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</si>
  <si>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</si>
  <si>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</si>
  <si>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</si>
  <si>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</si>
  <si>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</si>
  <si>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</si>
  <si>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</si>
  <si>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</si>
  <si>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</si>
  <si>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</si>
  <si>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</si>
  <si>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</si>
  <si>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</si>
  <si>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</si>
  <si>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</si>
  <si>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</si>
  <si>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</si>
  <si>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</si>
  <si>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</si>
  <si>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</si>
  <si>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</si>
  <si>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</si>
  <si>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</si>
  <si>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</si>
  <si>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</si>
  <si>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</si>
  <si>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</si>
  <si>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</si>
  <si>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</si>
  <si>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</si>
  <si>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</si>
  <si>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</si>
  <si>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</si>
  <si>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</si>
  <si>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</si>
  <si>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</si>
  <si>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</si>
  <si>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</si>
  <si>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</si>
  <si>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</si>
  <si>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</si>
  <si>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</si>
  <si>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</si>
  <si>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</si>
  <si>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</si>
  <si>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</si>
  <si>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</si>
  <si>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</si>
  <si>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</si>
  <si>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</si>
  <si>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</si>
  <si>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</si>
  <si>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</si>
  <si>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</si>
  <si>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</si>
  <si>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</si>
  <si>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</si>
  <si>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</si>
  <si>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</si>
  <si>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</si>
  <si>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</si>
  <si>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</si>
  <si>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</si>
  <si>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</si>
  <si>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</si>
  <si>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</si>
  <si>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</si>
  <si>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</si>
  <si>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</si>
  <si>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</si>
  <si>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</si>
  <si>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</si>
  <si>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</si>
  <si>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</si>
  <si>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</si>
  <si>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</si>
  <si>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</si>
  <si>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</si>
  <si>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</si>
  <si>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</si>
  <si>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</si>
  <si>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</si>
  <si>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</si>
  <si>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</si>
  <si>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</si>
  <si>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</si>
  <si>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</si>
  <si>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</si>
  <si>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</si>
  <si>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</si>
  <si>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</si>
  <si>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</si>
  <si>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</si>
  <si>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</si>
  <si>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</si>
  <si>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</si>
  <si>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</si>
  <si>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</si>
  <si>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</si>
  <si>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</si>
  <si>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</si>
  <si>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</si>
  <si>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</si>
  <si>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</si>
  <si>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</si>
  <si>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</si>
  <si>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</si>
  <si>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</si>
  <si>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</si>
  <si>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</si>
  <si>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</si>
  <si>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</si>
  <si>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</si>
  <si>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</si>
  <si>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</si>
  <si>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</si>
  <si>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</si>
  <si>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</si>
  <si>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</si>
  <si>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</si>
  <si>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</si>
  <si>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</si>
  <si>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</si>
  <si>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</si>
  <si>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</si>
  <si>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</si>
  <si>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</si>
  <si>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</si>
  <si>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</si>
  <si>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</si>
  <si>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</si>
  <si>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</si>
  <si>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</si>
  <si>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</si>
  <si>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</si>
  <si>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</si>
  <si>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</si>
  <si>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</si>
  <si>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</si>
  <si>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</si>
  <si>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</si>
  <si>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</si>
  <si>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</si>
  <si>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</si>
  <si>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</si>
  <si>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</si>
  <si>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</si>
  <si>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</si>
  <si>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</si>
  <si>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</si>
  <si>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</si>
  <si>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</si>
  <si>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</si>
  <si>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</si>
  <si>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</si>
  <si>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</si>
  <si>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</si>
  <si>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</si>
  <si>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</si>
  <si>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</si>
  <si>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</si>
  <si>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</si>
  <si>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</si>
  <si>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</si>
  <si>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</si>
  <si>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</si>
  <si>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</si>
  <si>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</si>
  <si>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</si>
  <si>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</si>
  <si>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</si>
  <si>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</si>
  <si>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</si>
  <si>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</si>
  <si>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</si>
  <si>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</si>
  <si>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</si>
  <si>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</si>
  <si>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</si>
  <si>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</si>
  <si>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</si>
  <si>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</si>
  <si>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</si>
  <si>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</si>
  <si>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</si>
  <si>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</si>
  <si>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</si>
  <si>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</si>
  <si>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</si>
  <si>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</si>
  <si>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</si>
  <si>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</si>
  <si>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</si>
  <si>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</si>
  <si>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</si>
  <si>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</si>
  <si>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</si>
  <si>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</si>
  <si>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</si>
  <si>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</si>
  <si>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</si>
  <si>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</si>
  <si>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</si>
  <si>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</si>
  <si>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</si>
  <si>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</si>
  <si>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</si>
  <si>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</si>
  <si>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</si>
  <si>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</si>
  <si>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</si>
  <si>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</si>
  <si>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</si>
  <si>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</si>
  <si>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</si>
  <si>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</si>
  <si>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</si>
  <si>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</si>
  <si>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</si>
  <si>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</si>
  <si>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</si>
  <si>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</si>
  <si>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</si>
  <si>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</si>
  <si>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</si>
  <si>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</si>
  <si>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</si>
  <si>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</si>
  <si>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</si>
  <si>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</si>
  <si>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</si>
  <si>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</si>
  <si>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</si>
  <si>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</si>
  <si>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</si>
  <si>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</si>
  <si>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</si>
  <si>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</si>
  <si>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</si>
  <si>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</si>
  <si>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</si>
  <si>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</si>
  <si>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</si>
  <si>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</si>
  <si>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</si>
  <si>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</si>
  <si>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</si>
  <si>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</si>
  <si>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</si>
  <si>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</si>
  <si>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</si>
  <si>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</si>
  <si>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</si>
  <si>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</si>
  <si>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</si>
  <si>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</si>
  <si>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</si>
  <si>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</si>
  <si>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</si>
  <si>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</si>
  <si>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</si>
  <si>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</si>
  <si>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</si>
  <si>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</si>
  <si>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</si>
  <si>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</si>
  <si>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</si>
  <si>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</si>
  <si>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</si>
  <si>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</si>
  <si>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</si>
  <si>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</si>
  <si>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</si>
  <si>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</si>
  <si>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</si>
  <si>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</si>
  <si>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</si>
  <si>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</si>
  <si>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</si>
  <si>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</si>
  <si>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</si>
  <si>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</si>
  <si>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</si>
  <si>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</si>
  <si>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</si>
  <si>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</si>
  <si>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</si>
  <si>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</si>
  <si>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</si>
  <si>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</si>
  <si>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</si>
  <si>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</si>
  <si>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</si>
  <si>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</si>
  <si>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</si>
  <si>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</si>
  <si>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</si>
  <si>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</si>
  <si>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</si>
  <si>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</si>
  <si>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</si>
  <si>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</si>
  <si>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</si>
  <si>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</si>
  <si>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</si>
  <si>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</si>
  <si>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</si>
  <si>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</si>
  <si>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</si>
  <si>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</si>
  <si>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</si>
  <si>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</si>
  <si>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</si>
  <si>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</si>
  <si>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</si>
  <si>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</si>
  <si>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</si>
  <si>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</si>
  <si>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</si>
  <si>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</si>
  <si>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</si>
  <si>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</si>
  <si>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</si>
  <si>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</si>
  <si>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</si>
  <si>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</si>
  <si>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</si>
  <si>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</si>
  <si>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</si>
  <si>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</si>
  <si>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</si>
  <si>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</si>
  <si>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</si>
  <si>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</si>
  <si>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</si>
  <si>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</si>
  <si>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</si>
  <si>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</si>
  <si>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</si>
  <si>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</si>
  <si>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</si>
  <si>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</si>
  <si>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</si>
  <si>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</si>
  <si>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</si>
  <si>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</si>
  <si>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</si>
  <si>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</si>
  <si>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</si>
  <si>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</si>
  <si>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</si>
  <si>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</si>
  <si>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</si>
  <si>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</si>
  <si>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</si>
  <si>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</si>
  <si>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</si>
  <si>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</si>
  <si>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</si>
  <si>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</si>
  <si>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</si>
  <si>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</si>
  <si>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</si>
  <si>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</si>
  <si>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</si>
  <si>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</si>
  <si>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</si>
  <si>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</si>
  <si>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</si>
  <si>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</si>
  <si>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</si>
  <si>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</si>
  <si>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</si>
  <si>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</si>
  <si>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</si>
  <si>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</si>
  <si>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</si>
  <si>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</si>
  <si>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</si>
  <si>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</si>
  <si>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</si>
  <si>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</si>
  <si>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</si>
  <si>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</si>
  <si>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</si>
  <si>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</si>
  <si>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</si>
  <si>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</si>
  <si>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</si>
  <si>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</si>
  <si>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</si>
  <si>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</si>
  <si>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</si>
  <si>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</si>
  <si>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</si>
  <si>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</si>
  <si>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</si>
  <si>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</si>
  <si>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</si>
  <si>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</si>
  <si>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</si>
  <si>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</si>
  <si>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</si>
  <si>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</si>
  <si>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</si>
  <si>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</si>
  <si>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</si>
  <si>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</si>
  <si>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</si>
  <si>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</si>
  <si>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</si>
  <si>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</si>
  <si>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</si>
  <si>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</si>
  <si>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</si>
  <si>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</si>
  <si>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</si>
  <si>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</si>
  <si>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</si>
  <si>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</si>
  <si>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</si>
  <si>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</si>
  <si>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</si>
  <si>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</si>
  <si>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</si>
  <si>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</si>
  <si>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</si>
  <si>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</si>
  <si>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</si>
  <si>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</si>
  <si>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</si>
  <si>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</si>
  <si>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</si>
  <si>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</si>
  <si>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</si>
  <si>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</si>
  <si>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</si>
  <si>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</si>
  <si>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</si>
  <si>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</si>
  <si>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</si>
  <si>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</si>
  <si>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</si>
  <si>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</si>
  <si>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</si>
  <si>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</si>
  <si>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</si>
  <si>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</si>
  <si>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</si>
  <si>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</si>
  <si>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</si>
  <si>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</si>
  <si>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</si>
  <si>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</si>
  <si>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</si>
  <si>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</si>
  <si>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</si>
  <si>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</si>
  <si>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</si>
  <si>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</si>
  <si>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</si>
  <si>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</si>
  <si>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</si>
  <si>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</si>
  <si>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</si>
  <si>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</si>
  <si>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</si>
  <si>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</si>
  <si>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</si>
  <si>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</si>
  <si>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</si>
  <si>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</si>
  <si>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</si>
  <si>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</si>
  <si>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</si>
  <si>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</si>
  <si>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</si>
  <si>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</si>
  <si>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</si>
  <si>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</si>
  <si>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</si>
  <si>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</si>
  <si>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</si>
  <si>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</si>
  <si>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</si>
  <si>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</si>
  <si>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</si>
  <si>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</si>
  <si>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</si>
  <si>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Tier 1</t>
  </si>
  <si>
    <t>Consumer</t>
  </si>
  <si>
    <t>Business</t>
  </si>
  <si>
    <t>Industrial</t>
  </si>
  <si>
    <t>Energy Audit Funding</t>
  </si>
  <si>
    <t>DR-3</t>
  </si>
  <si>
    <t>peaksaverPLUS</t>
  </si>
  <si>
    <t>peaksaverPLUS (IHD)</t>
  </si>
  <si>
    <t>Small Business Lighting</t>
  </si>
  <si>
    <t>Annual Coupons</t>
  </si>
  <si>
    <t>Bi-Annual Retailer Events</t>
  </si>
  <si>
    <t>HVAC</t>
  </si>
  <si>
    <t>Non-LDC</t>
  </si>
  <si>
    <t>Home Assistance</t>
  </si>
  <si>
    <t>PSUI</t>
  </si>
  <si>
    <t>Time-of-Use Savings</t>
  </si>
  <si>
    <t>non-Tier 1</t>
  </si>
  <si>
    <t xml:space="preserve">Demand Response 3 </t>
  </si>
  <si>
    <t>Commercial Demand Response</t>
  </si>
  <si>
    <t>Save on Energy Heating &amp; Cooling Program</t>
  </si>
  <si>
    <t>Save on Energy Retrofit Program - P4P</t>
  </si>
  <si>
    <t>Save on Energy Process &amp; Systems Upgrades Program - P4P</t>
  </si>
  <si>
    <t>Adaptive Thermostat Local Program</t>
  </si>
  <si>
    <t>Business Refrigeration Incentives Local Program</t>
  </si>
  <si>
    <t>Conservation on the Coast Home Assistance Local Program</t>
  </si>
  <si>
    <t>Conservation on the Coast Small Business Lighting Local Program</t>
  </si>
  <si>
    <t>First Nations Conservation Local Program</t>
  </si>
  <si>
    <t>High Efficiency Agriculturual Pumping Local Program</t>
  </si>
  <si>
    <t>Instant Savings Local Program</t>
  </si>
  <si>
    <t>OPsaver Local Program</t>
  </si>
  <si>
    <t>PUMPsaver Local Program</t>
  </si>
  <si>
    <t>THESL Swimming Pool Efficiency Local Program</t>
  </si>
  <si>
    <t>Air Source Heat Pump for Residential Water Heating Pilot Program</t>
  </si>
  <si>
    <t>Building Optimization Pilot Program</t>
  </si>
  <si>
    <t>Conservation Voltage Regulation Leveraging AMI Data Pilot Program</t>
  </si>
  <si>
    <t>Demand Control Kitchen Ventilation Pilot Program</t>
  </si>
  <si>
    <t>Direct Install - Hydronic Pilot Program</t>
  </si>
  <si>
    <t>Direct Install - RTU Controls Pilot Program</t>
  </si>
  <si>
    <t>Electronically Commutated Furnace Motor Pilot Program</t>
  </si>
  <si>
    <t>Electronics Takeback Pilot Program</t>
  </si>
  <si>
    <t>Home Energy Assessment and Retrofit Pilot Program</t>
  </si>
  <si>
    <t>HONI HP Pilot Program</t>
  </si>
  <si>
    <t>P4P for Class B Office Pilot Program</t>
  </si>
  <si>
    <t>Performance Based Conservation Pilot Program</t>
  </si>
  <si>
    <t>Re-Invest Pilot Program</t>
  </si>
  <si>
    <t>Residential Direct Install Pilot Program</t>
  </si>
  <si>
    <t>Residential Direct Mail Pilot Program</t>
  </si>
  <si>
    <t>Residential Ductless Heat Pump Pilot Program</t>
  </si>
  <si>
    <t>Residential Install Pilot Program</t>
  </si>
  <si>
    <t>Social Benchmarking Pilot Program</t>
  </si>
  <si>
    <t>Solar Powered Attic Ventilation Pilot Program</t>
  </si>
  <si>
    <t>Truckload Event Pilot Program</t>
  </si>
  <si>
    <t>Save on Energy Retrofit Program Enabled Savings</t>
  </si>
  <si>
    <t>Save on Energy High Performance New Construction Program Enabled Savings</t>
  </si>
  <si>
    <t>Save on Energy Process &amp; Systems Upgrades Program Enabled Savings</t>
  </si>
  <si>
    <t>Proposed Program or Pilot</t>
  </si>
  <si>
    <t>Unassigned Target</t>
  </si>
  <si>
    <t>EnerNOC Conservation Fund Pilot Program</t>
  </si>
  <si>
    <t>Home Depot Home Appliance Market Uplift Conservation Fund Pilot Program</t>
  </si>
  <si>
    <t>Loblaw P4P Conservation Fund Pilot Program</t>
  </si>
  <si>
    <t>Ontario Clean Water Agency P4P Conservation Fund Pilot Program</t>
  </si>
  <si>
    <t>Social Benchmarking Conservation Fund Pilot Program</t>
  </si>
  <si>
    <t>Strategic Energy Group Conservation Fund Pilot Program</t>
  </si>
  <si>
    <t>Save on Energy Instant Discount Program</t>
  </si>
  <si>
    <t>Save on Energy Smart Thermostat Program</t>
  </si>
  <si>
    <t>Save on Energy Whole Home Program</t>
  </si>
  <si>
    <t>Save on Energy Business Refrigeration Program</t>
  </si>
  <si>
    <t>Save on Energy Energy Performance Program</t>
  </si>
  <si>
    <t>Pool Saver Local Program</t>
  </si>
  <si>
    <t>Save on Energy Retrofit Program - remove Streetlight project</t>
  </si>
  <si>
    <t>RTUSaver</t>
  </si>
  <si>
    <t>Swimming_Pool_Efficiency_Program</t>
  </si>
  <si>
    <t>`</t>
  </si>
  <si>
    <t>2020 Detailed Reports</t>
  </si>
  <si>
    <t>2014 Settlement Agreement, p. 38</t>
  </si>
  <si>
    <t>EB-2012-0154</t>
  </si>
  <si>
    <t>EB-2013-0159</t>
  </si>
  <si>
    <t>EB-2014-0102</t>
  </si>
  <si>
    <t>EB-2015-0094</t>
  </si>
  <si>
    <t>EB-2016-0097</t>
  </si>
  <si>
    <t>EB-2017-0067</t>
  </si>
  <si>
    <t>EB-2018-0059</t>
  </si>
  <si>
    <t>EB-2019-0059</t>
  </si>
  <si>
    <t>EB-2020-0045</t>
  </si>
  <si>
    <t>GS&gt;1,000 kW</t>
  </si>
  <si>
    <t>2021 IRM Application</t>
  </si>
  <si>
    <t>Oakville Hydro Electricity Distribution Inc.</t>
  </si>
  <si>
    <t>Row 213</t>
  </si>
  <si>
    <t>B363</t>
  </si>
  <si>
    <t>Renamed cell Home Depot Home Appliance Market Uplift Conservation Fund Pilot Program.</t>
  </si>
  <si>
    <t>B366</t>
  </si>
  <si>
    <t>Renamed cell Truckload Event Pilot Program</t>
  </si>
  <si>
    <t>Oakville Hydro Electricity Distribution Inc. - (Pool Saver)</t>
  </si>
  <si>
    <t>Renamed Cell Oakville Hydro Electricity Distribution Inc. - (Pool Saver)</t>
  </si>
  <si>
    <t>B549</t>
  </si>
  <si>
    <t xml:space="preserve"> </t>
  </si>
  <si>
    <t>B729</t>
  </si>
  <si>
    <t>B912</t>
  </si>
  <si>
    <t>Summary of Project</t>
  </si>
  <si>
    <t>Details of Project</t>
  </si>
  <si>
    <t>Fixture</t>
  </si>
  <si>
    <t>Ballast</t>
  </si>
  <si>
    <t>Billed Quantities (Number of Fixtures)</t>
  </si>
  <si>
    <t>Fixture Type</t>
  </si>
  <si>
    <t>Watts</t>
  </si>
  <si>
    <t>Coach B-40</t>
  </si>
  <si>
    <t>Coach B-70</t>
  </si>
  <si>
    <t>Coach G-100</t>
  </si>
  <si>
    <t>Coach G-150</t>
  </si>
  <si>
    <t>Coach G-40</t>
  </si>
  <si>
    <t>Coach G-70</t>
  </si>
  <si>
    <t>Coach PT-100</t>
  </si>
  <si>
    <t>Coach PT-40</t>
  </si>
  <si>
    <t>COBRA-100</t>
  </si>
  <si>
    <t>Sub-Total</t>
  </si>
  <si>
    <t>COBRA-108</t>
  </si>
  <si>
    <t>Persistence in 2017</t>
  </si>
  <si>
    <t>COBRA-150</t>
  </si>
  <si>
    <t>Persistence in 2018</t>
  </si>
  <si>
    <t>COBRA-200</t>
  </si>
  <si>
    <t>COBRA-250</t>
  </si>
  <si>
    <t>COBRA-32</t>
  </si>
  <si>
    <t>COBRA-500</t>
  </si>
  <si>
    <t>COBRA-70</t>
  </si>
  <si>
    <t>Harbour N.-40</t>
  </si>
  <si>
    <t>Harbour S.-25</t>
  </si>
  <si>
    <t>Harbour-100</t>
  </si>
  <si>
    <t>Harbour-70</t>
  </si>
  <si>
    <t>LAND MARK-100</t>
  </si>
  <si>
    <t>LED-100</t>
  </si>
  <si>
    <t>LED-105</t>
  </si>
  <si>
    <t>LED-108</t>
  </si>
  <si>
    <t>LED-110</t>
  </si>
  <si>
    <t>LED-200</t>
  </si>
  <si>
    <t>LED-216</t>
  </si>
  <si>
    <t>LED-32</t>
  </si>
  <si>
    <t>LED-51</t>
  </si>
  <si>
    <t>LED-67</t>
  </si>
  <si>
    <t>LED-70</t>
  </si>
  <si>
    <t>Saucer-100</t>
  </si>
  <si>
    <t>Saucer-250</t>
  </si>
  <si>
    <t>Saucer-70</t>
  </si>
  <si>
    <t>SQUARE Pack-100</t>
  </si>
  <si>
    <t>SQUARE Pack-150</t>
  </si>
  <si>
    <t>SQUARE Pack-200</t>
  </si>
  <si>
    <t>SQUARE PACK-250</t>
  </si>
  <si>
    <t>SQUARE PACK-70</t>
  </si>
  <si>
    <t>Teardrop-150</t>
  </si>
  <si>
    <t>Teardrop-60</t>
  </si>
  <si>
    <t>LED - 100</t>
  </si>
  <si>
    <t>LED -134</t>
  </si>
  <si>
    <t>LED-162</t>
  </si>
  <si>
    <t>LED-203</t>
  </si>
  <si>
    <t>LED-217</t>
  </si>
  <si>
    <t>LED-310</t>
  </si>
  <si>
    <t>LED-40</t>
  </si>
  <si>
    <t>LED-55</t>
  </si>
  <si>
    <t>LED-75</t>
  </si>
  <si>
    <t>LED-84</t>
  </si>
  <si>
    <t>``</t>
  </si>
  <si>
    <t>2022 IRM Application</t>
  </si>
  <si>
    <t>EB-2021-0048</t>
  </si>
  <si>
    <t>Removed street light savings from the 2018 Energy Retrofit  Program</t>
  </si>
  <si>
    <t>Table 8-a:  Town of Oakville - 2018 Street Light Replacement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</si>
</sst>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9">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_(* #,##0.0000_);_(* \(#,##0.0000\);_(* &quot;-&quot;??_);_(@_)"/>
  </numFmts>
  <fonts count="243">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indexed="64"/>
      </left>
      <right/>
      <top/>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1" borderId="0" xfId="0" applyFont="1" applyFill="1" applyBorder="1" applyAlignment="1">
      <alignment vertical="center"/>
    </xf>
    <xf numFmtId="0" fontId="0" fillId="91" borderId="0" xfId="0" applyFont="1" applyFill="1" applyBorder="1" applyAlignment="1">
      <alignment horizontal="left" vertical="center"/>
    </xf>
    <xf numFmtId="0" fontId="91" fillId="91" borderId="0" xfId="0" applyFont="1" applyFill="1" applyBorder="1" applyAlignment="1">
      <alignment horizontal="left" vertical="center"/>
    </xf>
    <xf numFmtId="178" fontId="212" fillId="91" borderId="28" xfId="40" applyNumberFormat="1" applyFont="1" applyFill="1" applyBorder="1" applyAlignment="1">
      <alignment horizontal="left" vertical="center"/>
    </xf>
    <xf numFmtId="0" fontId="48" fillId="91"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1"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1"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1" borderId="140" xfId="40" applyNumberFormat="1" applyFont="1" applyFill="1" applyBorder="1" applyAlignment="1">
      <alignment vertical="center"/>
    </xf>
    <xf numFmtId="0" fontId="48" fillId="91"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1" borderId="0" xfId="0" applyFont="1" applyFill="1" applyAlignment="1"/>
    <xf numFmtId="0" fontId="38" fillId="91"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1"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1" borderId="0" xfId="0" applyFont="1" applyFill="1" applyAlignment="1">
      <alignment vertical="center"/>
    </xf>
    <xf numFmtId="0" fontId="0" fillId="91"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2" borderId="110" xfId="0" applyFont="1" applyFill="1" applyBorder="1" applyAlignment="1">
      <alignment horizontal="left" vertical="top" wrapText="1"/>
    </xf>
    <xf numFmtId="0" fontId="237" fillId="2" borderId="0" xfId="0" applyFont="1" applyFill="1" applyAlignment="1"/>
    <xf numFmtId="0" fontId="44" fillId="91"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5" fillId="28" borderId="35" xfId="0" applyFont="1" applyFill="1" applyBorder="1" applyProtection="1">
      <protection locked="0"/>
    </xf>
    <xf numFmtId="17" fontId="5" fillId="28" borderId="35" xfId="0" applyNumberFormat="1" applyFont="1" applyFill="1" applyBorder="1"/>
    <xf numFmtId="0" fontId="13" fillId="28" borderId="0" xfId="0" applyFont="1" applyFill="1"/>
    <xf numFmtId="10" fontId="45" fillId="0" borderId="7" xfId="0" applyNumberFormat="1" applyFont="1" applyFill="1" applyBorder="1" applyAlignment="1" applyProtection="1">
      <alignment horizontal="center"/>
      <protection locked="0"/>
    </xf>
    <xf numFmtId="17" fontId="4" fillId="28" borderId="35" xfId="0" applyNumberFormat="1" applyFont="1" applyFill="1" applyBorder="1"/>
    <xf numFmtId="0" fontId="0" fillId="28" borderId="110" xfId="0" applyFill="1" applyBorder="1" applyAlignment="1">
      <alignment vertical="top"/>
    </xf>
    <xf numFmtId="0" fontId="0" fillId="93" borderId="110" xfId="0" applyFill="1" applyBorder="1" applyAlignment="1">
      <alignment vertical="top"/>
    </xf>
    <xf numFmtId="0" fontId="0" fillId="28" borderId="0" xfId="0" applyFill="1" applyAlignment="1">
      <alignment vertical="top"/>
    </xf>
    <xf numFmtId="3" fontId="0" fillId="28" borderId="3" xfId="0" applyNumberFormat="1" applyFill="1" applyBorder="1" applyAlignment="1">
      <alignment vertical="top"/>
    </xf>
    <xf numFmtId="0" fontId="0" fillId="0" borderId="0" xfId="0" applyAlignment="1">
      <alignment vertical="top"/>
    </xf>
    <xf numFmtId="3" fontId="0" fillId="0" borderId="3" xfId="0" applyNumberFormat="1" applyBorder="1" applyAlignment="1">
      <alignment vertical="top"/>
    </xf>
    <xf numFmtId="3" fontId="0" fillId="28" borderId="113" xfId="0" applyNumberFormat="1" applyFill="1" applyBorder="1" applyAlignment="1">
      <alignment vertical="top"/>
    </xf>
    <xf numFmtId="3" fontId="0" fillId="0" borderId="113" xfId="0" applyNumberFormat="1" applyBorder="1" applyAlignment="1">
      <alignment vertical="top"/>
    </xf>
    <xf numFmtId="3" fontId="0" fillId="2" borderId="0" xfId="0" applyNumberFormat="1" applyFill="1"/>
    <xf numFmtId="9" fontId="72" fillId="26" borderId="35" xfId="5151" applyNumberFormat="1" applyFont="1" applyFill="1" applyBorder="1" applyAlignment="1">
      <alignment horizontal="center" vertical="center" wrapText="1"/>
    </xf>
    <xf numFmtId="0" fontId="91" fillId="93" borderId="89" xfId="0" applyFont="1" applyFill="1" applyBorder="1" applyAlignment="1" applyProtection="1">
      <alignment vertical="top" wrapText="1"/>
      <protection locked="0"/>
    </xf>
    <xf numFmtId="0" fontId="91" fillId="93" borderId="0" xfId="0" applyFont="1" applyFill="1" applyBorder="1" applyAlignment="1" applyProtection="1">
      <alignment vertical="top" wrapText="1"/>
      <protection locked="0"/>
    </xf>
    <xf numFmtId="10" fontId="41" fillId="28"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3" fontId="48" fillId="28" borderId="110" xfId="0" applyNumberFormat="1" applyFont="1" applyFill="1" applyBorder="1" applyAlignment="1" applyProtection="1">
      <alignment horizontal="center"/>
      <protection locked="0"/>
    </xf>
    <xf numFmtId="0" fontId="41" fillId="28" borderId="110" xfId="0" applyFont="1" applyFill="1" applyBorder="1" applyAlignment="1" applyProtection="1">
      <alignment horizontal="center"/>
      <protection locked="0"/>
    </xf>
    <xf numFmtId="0" fontId="44" fillId="2" borderId="0" xfId="0" applyFont="1" applyFill="1" applyAlignment="1" applyProtection="1">
      <alignment vertical="top"/>
      <protection locked="0"/>
    </xf>
    <xf numFmtId="0" fontId="222" fillId="2" borderId="0" xfId="0" applyFont="1" applyFill="1" applyAlignment="1">
      <alignment vertical="top"/>
    </xf>
    <xf numFmtId="175" fontId="241" fillId="2" borderId="0" xfId="5151" applyNumberFormat="1" applyFont="1" applyFill="1" applyAlignment="1">
      <alignment vertical="center"/>
    </xf>
    <xf numFmtId="289" fontId="0" fillId="2" borderId="0" xfId="0" applyNumberFormat="1" applyFill="1"/>
    <xf numFmtId="175" fontId="242" fillId="2" borderId="0" xfId="5151" applyNumberFormat="1" applyFont="1" applyFill="1" applyAlignment="1">
      <alignment vertical="center"/>
    </xf>
    <xf numFmtId="9" fontId="72" fillId="26" borderId="143" xfId="5151" applyNumberFormat="1" applyFont="1" applyFill="1" applyBorder="1" applyAlignment="1">
      <alignment horizontal="center" vertical="center" wrapText="1"/>
    </xf>
    <xf numFmtId="17" fontId="72" fillId="26" borderId="35" xfId="5151" applyNumberFormat="1" applyFont="1" applyFill="1" applyBorder="1" applyAlignment="1">
      <alignment horizontal="center" vertical="center" wrapText="1"/>
    </xf>
    <xf numFmtId="43" fontId="5" fillId="28" borderId="35" xfId="71" applyFont="1" applyFill="1" applyBorder="1" applyProtection="1">
      <protection locked="0"/>
    </xf>
    <xf numFmtId="43" fontId="5" fillId="28" borderId="35" xfId="71" quotePrefix="1" applyFont="1" applyFill="1" applyBorder="1" applyAlignment="1" applyProtection="1">
      <alignment horizontal="center"/>
      <protection locked="0"/>
    </xf>
    <xf numFmtId="181" fontId="5" fillId="28" borderId="35" xfId="71" applyNumberFormat="1" applyFont="1" applyFill="1" applyBorder="1" applyProtection="1">
      <protection locked="0"/>
    </xf>
    <xf numFmtId="43" fontId="4" fillId="28" borderId="35" xfId="71" applyFont="1" applyFill="1" applyBorder="1" applyProtection="1">
      <protection locked="0"/>
    </xf>
    <xf numFmtId="17" fontId="209" fillId="28" borderId="35" xfId="0" applyNumberFormat="1" applyFont="1" applyFill="1" applyBorder="1"/>
    <xf numFmtId="43" fontId="4" fillId="28" borderId="35" xfId="71" quotePrefix="1" applyFont="1" applyFill="1" applyBorder="1" applyProtection="1">
      <protection locked="0"/>
    </xf>
    <xf numFmtId="43" fontId="0" fillId="0" borderId="0" xfId="0" applyNumberFormat="1"/>
    <xf numFmtId="0" fontId="209" fillId="28" borderId="35" xfId="0" applyFont="1" applyFill="1" applyBorder="1" applyProtection="1">
      <protection locked="0"/>
    </xf>
    <xf numFmtId="1" fontId="209" fillId="28" borderId="35" xfId="0" applyNumberFormat="1" applyFont="1" applyFill="1" applyBorder="1" applyProtection="1">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1"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vertical="top" wrapText="1"/>
    </xf>
    <xf numFmtId="0" fontId="0" fillId="28" borderId="134" xfId="0" applyFill="1" applyBorder="1" applyAlignment="1">
      <alignment horizontal="left" vertical="top" wrapText="1"/>
    </xf>
    <xf numFmtId="0" fontId="212" fillId="91"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1" borderId="0" xfId="40" applyNumberFormat="1" applyFont="1" applyFill="1" applyBorder="1" applyAlignment="1">
      <alignment horizontal="left" vertical="center" wrapText="1"/>
    </xf>
    <xf numFmtId="0" fontId="48" fillId="91"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1" borderId="140" xfId="40" applyNumberFormat="1" applyFont="1" applyFill="1" applyBorder="1" applyAlignment="1">
      <alignment horizontal="left" vertical="center"/>
    </xf>
    <xf numFmtId="178" fontId="212" fillId="91" borderId="141" xfId="40" applyNumberFormat="1" applyFont="1" applyFill="1" applyBorder="1" applyAlignment="1">
      <alignment horizontal="left" vertical="center"/>
    </xf>
    <xf numFmtId="0" fontId="44" fillId="2" borderId="0" xfId="0" applyFont="1" applyFill="1" applyBorder="1" applyAlignment="1" applyProtection="1">
      <alignment horizontal="left" vertical="top"/>
      <protection locked="0"/>
    </xf>
    <xf numFmtId="0" fontId="91" fillId="91"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1"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1" borderId="0" xfId="0" applyFont="1" applyFill="1" applyAlignment="1">
      <alignment horizontal="left" vertical="center" wrapText="1"/>
    </xf>
    <xf numFmtId="9" fontId="72" fillId="26" borderId="143" xfId="5151" applyNumberFormat="1" applyFont="1" applyFill="1" applyBorder="1" applyAlignment="1">
      <alignment horizontal="center" vertical="center" wrapText="1"/>
    </xf>
    <xf numFmtId="9" fontId="72" fillId="26" borderId="0" xfId="5151" applyNumberFormat="1" applyFont="1" applyFill="1" applyAlignment="1">
      <alignment horizontal="center"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78">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44718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20362334" cy="1989667"/>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3723023" cy="1841051"/>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0</xdr:col>
      <xdr:colOff>266700</xdr:colOff>
      <xdr:row>0</xdr:row>
      <xdr:rowOff>180975</xdr:rowOff>
    </xdr:from>
    <xdr:to>
      <xdr:col>22</xdr:col>
      <xdr:colOff>561975</xdr:colOff>
      <xdr:row>10</xdr:row>
      <xdr:rowOff>170391</xdr:rowOff>
    </xdr:to>
    <xdr:pic>
      <xdr:nvPicPr>
        <xdr:cNvPr id="7" name="Picture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8259425" cy="179916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8" name="Rectangle 7">
          <a:extLst>
            <a:ext uri="{FF2B5EF4-FFF2-40B4-BE49-F238E27FC236}">
              <a16:creationId xmlns:a16="http://schemas.microsoft.com/office/drawing/2014/main" id="{00000000-0008-0000-0C00-000008000000}"/>
            </a:ext>
          </a:extLst>
        </xdr:cNvPr>
        <xdr:cNvSpPr/>
      </xdr:nvSpPr>
      <xdr:spPr>
        <a:xfrm>
          <a:off x="852488" y="752475"/>
          <a:ext cx="16780297" cy="121542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9" name="Picture 8">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28663" y="495300"/>
          <a:ext cx="742830" cy="5472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10" name="Rectangle 9">
          <a:extLst>
            <a:ext uri="{FF2B5EF4-FFF2-40B4-BE49-F238E27FC236}">
              <a16:creationId xmlns:a16="http://schemas.microsoft.com/office/drawing/2014/main" id="{00000000-0008-0000-0C00-00000A000000}"/>
            </a:ext>
          </a:extLst>
        </xdr:cNvPr>
        <xdr:cNvSpPr/>
      </xdr:nvSpPr>
      <xdr:spPr>
        <a:xfrm>
          <a:off x="1553005" y="557304"/>
          <a:ext cx="6076738" cy="36223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15763875" y="1495425"/>
          <a:ext cx="245004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3697"/>
          <a:ext cx="16397753" cy="2245098"/>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286009" cy="1969911"/>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740158" cy="2339741"/>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31750</xdr:rowOff>
        </xdr:from>
        <xdr:to>
          <xdr:col>2</xdr:col>
          <xdr:colOff>1384300</xdr:colOff>
          <xdr:row>54</xdr:row>
          <xdr:rowOff>165100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31750</xdr:rowOff>
        </xdr:from>
        <xdr:to>
          <xdr:col>2</xdr:col>
          <xdr:colOff>1384300</xdr:colOff>
          <xdr:row>57</xdr:row>
          <xdr:rowOff>165100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31750</xdr:rowOff>
        </xdr:from>
        <xdr:to>
          <xdr:col>2</xdr:col>
          <xdr:colOff>1384300</xdr:colOff>
          <xdr:row>60</xdr:row>
          <xdr:rowOff>165100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31750</xdr:rowOff>
        </xdr:from>
        <xdr:to>
          <xdr:col>2</xdr:col>
          <xdr:colOff>1384300</xdr:colOff>
          <xdr:row>63</xdr:row>
          <xdr:rowOff>165100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31750</xdr:rowOff>
        </xdr:from>
        <xdr:to>
          <xdr:col>2</xdr:col>
          <xdr:colOff>1384300</xdr:colOff>
          <xdr:row>66</xdr:row>
          <xdr:rowOff>165100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38100</xdr:rowOff>
        </xdr:from>
        <xdr:to>
          <xdr:col>2</xdr:col>
          <xdr:colOff>1384300</xdr:colOff>
          <xdr:row>69</xdr:row>
          <xdr:rowOff>184150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71</xdr:row>
          <xdr:rowOff>38100</xdr:rowOff>
        </xdr:from>
        <xdr:to>
          <xdr:col>2</xdr:col>
          <xdr:colOff>1384300</xdr:colOff>
          <xdr:row>72</xdr:row>
          <xdr:rowOff>184150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77</xdr:row>
          <xdr:rowOff>76200</xdr:rowOff>
        </xdr:from>
        <xdr:to>
          <xdr:col>2</xdr:col>
          <xdr:colOff>1384300</xdr:colOff>
          <xdr:row>79</xdr:row>
          <xdr:rowOff>12700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630650" cy="212090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0219541" cy="2185947"/>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12505" y="281441"/>
          <a:ext cx="16129034" cy="156459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25649" y="216648"/>
          <a:ext cx="18523019" cy="2240083"/>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26572" y="134471"/>
          <a:ext cx="21335999" cy="1998337"/>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8"/>
  <sheetViews>
    <sheetView tabSelected="1" zoomScaleNormal="100" workbookViewId="0">
      <selection activeCell="A10" sqref="A10"/>
    </sheetView>
  </sheetViews>
  <sheetFormatPr defaultColWidth="9" defaultRowHeight="14.5"/>
  <cols>
    <col min="1" max="1" width="9" style="9"/>
    <col min="2" max="2" width="32" style="27" customWidth="1"/>
    <col min="3" max="3" width="114.26953125" style="9" customWidth="1"/>
    <col min="4" max="4" width="8" style="9" customWidth="1"/>
    <col min="5" max="16384" width="9" style="9"/>
  </cols>
  <sheetData>
    <row r="1" spans="1:3" ht="174" customHeight="1"/>
    <row r="3" spans="1:3" ht="20">
      <c r="B3" s="765" t="s">
        <v>174</v>
      </c>
      <c r="C3" s="765"/>
    </row>
    <row r="4" spans="1:3" ht="11.25" customHeight="1"/>
    <row r="5" spans="1:3" s="30" customFormat="1" ht="25.5" customHeight="1">
      <c r="B5" s="60" t="s">
        <v>419</v>
      </c>
      <c r="C5" s="60" t="s">
        <v>173</v>
      </c>
    </row>
    <row r="6" spans="1:3" s="176" customFormat="1" ht="48" customHeight="1">
      <c r="A6" s="241"/>
      <c r="B6" s="615" t="s">
        <v>170</v>
      </c>
      <c r="C6" s="668" t="s">
        <v>595</v>
      </c>
    </row>
    <row r="7" spans="1:3" s="176" customFormat="1" ht="21" customHeight="1">
      <c r="A7" s="241"/>
      <c r="B7" s="609" t="s">
        <v>551</v>
      </c>
      <c r="C7" s="669" t="s">
        <v>607</v>
      </c>
    </row>
    <row r="8" spans="1:3" s="176" customFormat="1" ht="32.25" customHeight="1">
      <c r="B8" s="609" t="s">
        <v>367</v>
      </c>
      <c r="C8" s="670" t="s">
        <v>596</v>
      </c>
    </row>
    <row r="9" spans="1:3" s="176" customFormat="1" ht="27.75" customHeight="1">
      <c r="B9" s="609" t="s">
        <v>169</v>
      </c>
      <c r="C9" s="670" t="s">
        <v>597</v>
      </c>
    </row>
    <row r="10" spans="1:3" s="176" customFormat="1" ht="26.25" customHeight="1">
      <c r="B10" s="624" t="s">
        <v>368</v>
      </c>
      <c r="C10" s="672" t="s">
        <v>598</v>
      </c>
    </row>
    <row r="11" spans="1:3" s="176" customFormat="1" ht="39.75" customHeight="1">
      <c r="B11" s="609" t="s">
        <v>369</v>
      </c>
      <c r="C11" s="670" t="s">
        <v>599</v>
      </c>
    </row>
    <row r="12" spans="1:3" s="176" customFormat="1" ht="18" customHeight="1">
      <c r="B12" s="609" t="s">
        <v>370</v>
      </c>
      <c r="C12" s="670" t="s">
        <v>600</v>
      </c>
    </row>
    <row r="13" spans="1:3" s="176" customFormat="1" ht="13.5" customHeight="1">
      <c r="B13" s="609"/>
      <c r="C13" s="671"/>
    </row>
    <row r="14" spans="1:3" s="176" customFormat="1" ht="18" customHeight="1">
      <c r="B14" s="609" t="s">
        <v>659</v>
      </c>
      <c r="C14" s="669" t="s">
        <v>657</v>
      </c>
    </row>
    <row r="15" spans="1:3" s="176" customFormat="1" ht="8.25" customHeight="1">
      <c r="B15" s="609"/>
      <c r="C15" s="671"/>
    </row>
    <row r="16" spans="1:3" s="176" customFormat="1" ht="33" customHeight="1">
      <c r="B16" s="673" t="s">
        <v>594</v>
      </c>
      <c r="C16" s="674" t="s">
        <v>658</v>
      </c>
    </row>
    <row r="17" spans="2:2" s="103" customFormat="1" ht="15.5">
      <c r="B17" s="176"/>
    </row>
    <row r="18" spans="2:2" s="32" customFormat="1">
      <c r="B18"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2" location="'6.  Carrying Charges'!Print_Area" display="6.  Carrying Charges" xr:uid="{00000000-0004-0000-0000-000003000000}"/>
    <hyperlink ref="B11" location="'5.  2015-2020 LRAM'!Print_Area" display="5.  2015-2020 LRAM" xr:uid="{00000000-0004-0000-0000-000004000000}"/>
    <hyperlink ref="B10" location="'4.  2011-2014 LRAM'!Print_Area" display="4.  2011-2014 LRAM" xr:uid="{00000000-0004-0000-0000-000005000000}"/>
    <hyperlink ref="B14" location="'7.  Persistence Report'!Print_Area" display="7.  Persistence Report" xr:uid="{00000000-0004-0000-0000-000006000000}"/>
    <hyperlink ref="B7" location="'1-a.  Summary of Changes'!A1" display="1-a.  Summary of Changes" xr:uid="{00000000-0004-0000-0000-000007000000}"/>
    <hyperlink ref="B16"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1105" zoomScale="70" zoomScaleNormal="70" workbookViewId="0">
      <pane xSplit="2" topLeftCell="C1" activePane="topRight" state="frozen"/>
      <selection pane="topRight" activeCell="B912" sqref="B912"/>
    </sheetView>
  </sheetViews>
  <sheetFormatPr defaultColWidth="9" defaultRowHeight="14.5" outlineLevelRow="1" outlineLevelCol="1"/>
  <cols>
    <col min="1" max="1" width="4.6328125" style="520" customWidth="1"/>
    <col min="2" max="2" width="44" style="427" customWidth="1"/>
    <col min="3" max="3" width="13.36328125" style="427" customWidth="1"/>
    <col min="4" max="4" width="17" style="427" customWidth="1"/>
    <col min="5" max="7" width="10.6328125" style="427" bestFit="1" customWidth="1" outlineLevel="1"/>
    <col min="8" max="8" width="13.54296875" style="427" bestFit="1" customWidth="1" outlineLevel="1"/>
    <col min="9" max="13" width="10.6328125" style="427" bestFit="1" customWidth="1" outlineLevel="1"/>
    <col min="14" max="14" width="13.6328125" style="427" customWidth="1" outlineLevel="1"/>
    <col min="15" max="15" width="15.6328125" style="427" customWidth="1"/>
    <col min="16" max="24" width="10.6328125" style="427" bestFit="1" customWidth="1" outlineLevel="1"/>
    <col min="25" max="25" width="16.6328125" style="427" customWidth="1"/>
    <col min="26" max="27" width="15" style="427" customWidth="1"/>
    <col min="28" max="28" width="17.6328125" style="427" customWidth="1"/>
    <col min="29" max="29" width="19.6328125" style="427" customWidth="1"/>
    <col min="30" max="30" width="18.6328125" style="427" customWidth="1"/>
    <col min="31" max="35" width="15" style="427" customWidth="1"/>
    <col min="36" max="38" width="17.26953125" style="427" customWidth="1"/>
    <col min="39" max="39" width="14.6328125" style="427" customWidth="1"/>
    <col min="40" max="40" width="11.6328125" style="427" customWidth="1"/>
    <col min="41" max="16384" width="9" style="427"/>
  </cols>
  <sheetData>
    <row r="13" spans="2:39" ht="15" thickBot="1"/>
    <row r="14" spans="2:39" ht="26.25" customHeight="1" thickBot="1">
      <c r="B14" s="814" t="s">
        <v>171</v>
      </c>
      <c r="C14" s="257" t="s">
        <v>175</v>
      </c>
      <c r="D14" s="504"/>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14"/>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14"/>
      <c r="C16" s="812" t="s">
        <v>550</v>
      </c>
      <c r="D16" s="813"/>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14" t="s">
        <v>504</v>
      </c>
      <c r="C18" s="815" t="s">
        <v>677</v>
      </c>
      <c r="D18" s="815"/>
      <c r="E18" s="815"/>
      <c r="F18" s="815"/>
      <c r="G18" s="815"/>
      <c r="H18" s="815"/>
      <c r="I18" s="815"/>
      <c r="J18" s="815"/>
      <c r="K18" s="815"/>
      <c r="L18" s="815"/>
      <c r="M18" s="815"/>
      <c r="N18" s="815"/>
      <c r="O18" s="815"/>
      <c r="P18" s="815"/>
      <c r="Q18" s="815"/>
      <c r="R18" s="815"/>
      <c r="S18" s="815"/>
      <c r="T18" s="815"/>
      <c r="U18" s="815"/>
      <c r="V18" s="815"/>
      <c r="W18" s="815"/>
      <c r="X18" s="815"/>
      <c r="Y18" s="603"/>
      <c r="Z18" s="603"/>
      <c r="AA18" s="603"/>
      <c r="AB18" s="603"/>
      <c r="AC18" s="603"/>
      <c r="AD18" s="603"/>
      <c r="AE18" s="270"/>
      <c r="AF18" s="265"/>
      <c r="AG18" s="265"/>
      <c r="AH18" s="265"/>
      <c r="AI18" s="265"/>
      <c r="AJ18" s="265"/>
      <c r="AK18" s="265"/>
      <c r="AL18" s="265"/>
      <c r="AM18" s="265"/>
    </row>
    <row r="19" spans="2:39" ht="45.75" customHeight="1">
      <c r="B19" s="814"/>
      <c r="C19" s="815" t="s">
        <v>567</v>
      </c>
      <c r="D19" s="815"/>
      <c r="E19" s="815"/>
      <c r="F19" s="815"/>
      <c r="G19" s="815"/>
      <c r="H19" s="815"/>
      <c r="I19" s="815"/>
      <c r="J19" s="815"/>
      <c r="K19" s="815"/>
      <c r="L19" s="815"/>
      <c r="M19" s="815"/>
      <c r="N19" s="815"/>
      <c r="O19" s="815"/>
      <c r="P19" s="815"/>
      <c r="Q19" s="815"/>
      <c r="R19" s="815"/>
      <c r="S19" s="815"/>
      <c r="T19" s="815"/>
      <c r="U19" s="815"/>
      <c r="V19" s="815"/>
      <c r="W19" s="815"/>
      <c r="X19" s="815"/>
      <c r="Y19" s="603"/>
      <c r="Z19" s="603"/>
      <c r="AA19" s="603"/>
      <c r="AB19" s="603"/>
      <c r="AC19" s="603"/>
      <c r="AD19" s="603"/>
      <c r="AE19" s="270"/>
      <c r="AF19" s="265"/>
      <c r="AG19" s="265"/>
      <c r="AH19" s="265"/>
      <c r="AI19" s="265"/>
      <c r="AJ19" s="265"/>
      <c r="AK19" s="265"/>
      <c r="AL19" s="265"/>
      <c r="AM19" s="265"/>
    </row>
    <row r="20" spans="2:39" ht="62.25" customHeight="1">
      <c r="B20" s="273"/>
      <c r="C20" s="815" t="s">
        <v>565</v>
      </c>
      <c r="D20" s="815"/>
      <c r="E20" s="815"/>
      <c r="F20" s="815"/>
      <c r="G20" s="815"/>
      <c r="H20" s="815"/>
      <c r="I20" s="815"/>
      <c r="J20" s="815"/>
      <c r="K20" s="815"/>
      <c r="L20" s="815"/>
      <c r="M20" s="815"/>
      <c r="N20" s="815"/>
      <c r="O20" s="815"/>
      <c r="P20" s="815"/>
      <c r="Q20" s="815"/>
      <c r="R20" s="815"/>
      <c r="S20" s="815"/>
      <c r="T20" s="815"/>
      <c r="U20" s="815"/>
      <c r="V20" s="815"/>
      <c r="W20" s="815"/>
      <c r="X20" s="815"/>
      <c r="Y20" s="603"/>
      <c r="Z20" s="603"/>
      <c r="AA20" s="603"/>
      <c r="AB20" s="603"/>
      <c r="AC20" s="603"/>
      <c r="AD20" s="603"/>
      <c r="AE20" s="428"/>
      <c r="AF20" s="265"/>
      <c r="AG20" s="265"/>
      <c r="AH20" s="265"/>
      <c r="AI20" s="265"/>
      <c r="AJ20" s="265"/>
      <c r="AK20" s="265"/>
      <c r="AL20" s="265"/>
      <c r="AM20" s="265"/>
    </row>
    <row r="21" spans="2:39" ht="37.5" customHeight="1">
      <c r="B21" s="273"/>
      <c r="C21" s="815" t="s">
        <v>627</v>
      </c>
      <c r="D21" s="815"/>
      <c r="E21" s="815"/>
      <c r="F21" s="815"/>
      <c r="G21" s="815"/>
      <c r="H21" s="815"/>
      <c r="I21" s="815"/>
      <c r="J21" s="815"/>
      <c r="K21" s="815"/>
      <c r="L21" s="815"/>
      <c r="M21" s="815"/>
      <c r="N21" s="815"/>
      <c r="O21" s="815"/>
      <c r="P21" s="815"/>
      <c r="Q21" s="815"/>
      <c r="R21" s="815"/>
      <c r="S21" s="815"/>
      <c r="T21" s="815"/>
      <c r="U21" s="815"/>
      <c r="V21" s="815"/>
      <c r="W21" s="815"/>
      <c r="X21" s="815"/>
      <c r="Y21" s="603"/>
      <c r="Z21" s="603"/>
      <c r="AA21" s="603"/>
      <c r="AB21" s="603"/>
      <c r="AC21" s="603"/>
      <c r="AD21" s="603"/>
      <c r="AE21" s="276"/>
      <c r="AF21" s="265"/>
      <c r="AG21" s="265"/>
      <c r="AH21" s="265"/>
      <c r="AI21" s="265"/>
      <c r="AJ21" s="265"/>
      <c r="AK21" s="265"/>
      <c r="AL21" s="265"/>
      <c r="AM21" s="265"/>
    </row>
    <row r="22" spans="2:39" ht="54.75" customHeight="1">
      <c r="B22" s="273"/>
      <c r="C22" s="815" t="s">
        <v>613</v>
      </c>
      <c r="D22" s="815"/>
      <c r="E22" s="815"/>
      <c r="F22" s="815"/>
      <c r="G22" s="815"/>
      <c r="H22" s="815"/>
      <c r="I22" s="815"/>
      <c r="J22" s="815"/>
      <c r="K22" s="815"/>
      <c r="L22" s="815"/>
      <c r="M22" s="815"/>
      <c r="N22" s="815"/>
      <c r="O22" s="815"/>
      <c r="P22" s="815"/>
      <c r="Q22" s="815"/>
      <c r="R22" s="815"/>
      <c r="S22" s="815"/>
      <c r="T22" s="815"/>
      <c r="U22" s="815"/>
      <c r="V22" s="815"/>
      <c r="W22" s="815"/>
      <c r="X22" s="815"/>
      <c r="Y22" s="603"/>
      <c r="Z22" s="603"/>
      <c r="AA22" s="603"/>
      <c r="AB22" s="603"/>
      <c r="AC22" s="603"/>
      <c r="AD22" s="603"/>
      <c r="AE22" s="428"/>
      <c r="AF22" s="265"/>
      <c r="AG22" s="265"/>
      <c r="AH22" s="265"/>
      <c r="AI22" s="265"/>
      <c r="AJ22" s="265"/>
      <c r="AK22" s="265"/>
      <c r="AL22" s="265"/>
      <c r="AM22" s="265"/>
    </row>
    <row r="23" spans="2:39" ht="15.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5">
      <c r="B24" s="814" t="s">
        <v>526</v>
      </c>
      <c r="C24" s="593"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5">
      <c r="B25" s="814"/>
      <c r="C25" s="593"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5">
      <c r="B26" s="537"/>
      <c r="C26" s="593"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5">
      <c r="B27" s="537"/>
      <c r="C27" s="593"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5">
      <c r="B28" s="537"/>
      <c r="C28" s="593"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5">
      <c r="B29" s="537"/>
      <c r="C29" s="593"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5">
      <c r="B30" s="537"/>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5">
      <c r="B31" s="537"/>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5">
      <c r="B33" s="280" t="s">
        <v>266</v>
      </c>
      <c r="C33" s="281"/>
      <c r="D33" s="587"/>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16" t="s">
        <v>211</v>
      </c>
      <c r="C34" s="818" t="s">
        <v>33</v>
      </c>
      <c r="D34" s="284" t="s">
        <v>421</v>
      </c>
      <c r="E34" s="820" t="s">
        <v>209</v>
      </c>
      <c r="F34" s="821"/>
      <c r="G34" s="821"/>
      <c r="H34" s="821"/>
      <c r="I34" s="821"/>
      <c r="J34" s="821"/>
      <c r="K34" s="821"/>
      <c r="L34" s="821"/>
      <c r="M34" s="822"/>
      <c r="N34" s="826" t="s">
        <v>213</v>
      </c>
      <c r="O34" s="284" t="s">
        <v>422</v>
      </c>
      <c r="P34" s="820" t="s">
        <v>212</v>
      </c>
      <c r="Q34" s="821"/>
      <c r="R34" s="821"/>
      <c r="S34" s="821"/>
      <c r="T34" s="821"/>
      <c r="U34" s="821"/>
      <c r="V34" s="821"/>
      <c r="W34" s="821"/>
      <c r="X34" s="822"/>
      <c r="Y34" s="823" t="s">
        <v>243</v>
      </c>
      <c r="Z34" s="824"/>
      <c r="AA34" s="824"/>
      <c r="AB34" s="824"/>
      <c r="AC34" s="824"/>
      <c r="AD34" s="824"/>
      <c r="AE34" s="824"/>
      <c r="AF34" s="824"/>
      <c r="AG34" s="824"/>
      <c r="AH34" s="824"/>
      <c r="AI34" s="824"/>
      <c r="AJ34" s="824"/>
      <c r="AK34" s="824"/>
      <c r="AL34" s="824"/>
      <c r="AM34" s="825"/>
    </row>
    <row r="35" spans="1:39" ht="65.25" customHeight="1">
      <c r="B35" s="817"/>
      <c r="C35" s="819"/>
      <c r="D35" s="285">
        <v>2015</v>
      </c>
      <c r="E35" s="285">
        <v>2016</v>
      </c>
      <c r="F35" s="285">
        <v>2017</v>
      </c>
      <c r="G35" s="285">
        <v>2018</v>
      </c>
      <c r="H35" s="285">
        <v>2019</v>
      </c>
      <c r="I35" s="285">
        <v>2020</v>
      </c>
      <c r="J35" s="285">
        <v>2021</v>
      </c>
      <c r="K35" s="285">
        <v>2022</v>
      </c>
      <c r="L35" s="285">
        <v>2023</v>
      </c>
      <c r="M35" s="429">
        <v>2024</v>
      </c>
      <c r="N35" s="827"/>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GS&gt;1,000 kW</v>
      </c>
      <c r="AC35" s="285" t="str">
        <f>'1.  LRAMVA Summary'!H52</f>
        <v>Street Lighting</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6"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5" outlineLevel="1">
      <c r="A38" s="520">
        <v>1</v>
      </c>
      <c r="B38" s="518" t="s">
        <v>95</v>
      </c>
      <c r="C38" s="291" t="s">
        <v>25</v>
      </c>
      <c r="D38" s="295">
        <f>'7.  Persistence Report'!AU130</f>
        <v>795309</v>
      </c>
      <c r="E38" s="295">
        <f>'7.  Persistence Report'!AV130</f>
        <v>788000</v>
      </c>
      <c r="F38" s="295">
        <f>'7.  Persistence Report'!AW130</f>
        <v>788000</v>
      </c>
      <c r="G38" s="295">
        <f>'7.  Persistence Report'!AX130</f>
        <v>788000</v>
      </c>
      <c r="H38" s="295">
        <f>'7.  Persistence Report'!AY130</f>
        <v>788000</v>
      </c>
      <c r="I38" s="295">
        <f>'7.  Persistence Report'!AZ130</f>
        <v>788000</v>
      </c>
      <c r="J38" s="295">
        <f>'7.  Persistence Report'!BA130</f>
        <v>788000</v>
      </c>
      <c r="K38" s="295">
        <f>'7.  Persistence Report'!BB130</f>
        <v>787832</v>
      </c>
      <c r="L38" s="295">
        <f>'7.  Persistence Report'!BC130</f>
        <v>787832</v>
      </c>
      <c r="M38" s="295">
        <f>'7.  Persistence Report'!BD130</f>
        <v>787832</v>
      </c>
      <c r="N38" s="291"/>
      <c r="O38" s="295">
        <f>'7.  Persistence Report'!P130</f>
        <v>52</v>
      </c>
      <c r="P38" s="295">
        <f>'7.  Persistence Report'!Q130</f>
        <v>52</v>
      </c>
      <c r="Q38" s="295">
        <f>'7.  Persistence Report'!R130</f>
        <v>52</v>
      </c>
      <c r="R38" s="295">
        <f>'7.  Persistence Report'!S130</f>
        <v>52</v>
      </c>
      <c r="S38" s="295">
        <f>'7.  Persistence Report'!T130</f>
        <v>52</v>
      </c>
      <c r="T38" s="295">
        <f>'7.  Persistence Report'!U130</f>
        <v>52</v>
      </c>
      <c r="U38" s="295">
        <f>'7.  Persistence Report'!V130</f>
        <v>52</v>
      </c>
      <c r="V38" s="295">
        <f>'7.  Persistence Report'!W130</f>
        <v>52</v>
      </c>
      <c r="W38" s="295">
        <f>'7.  Persistence Report'!X130</f>
        <v>52</v>
      </c>
      <c r="X38" s="295">
        <f>'7.  Persistence Report'!Y130</f>
        <v>52</v>
      </c>
      <c r="Y38" s="410">
        <v>1</v>
      </c>
      <c r="Z38" s="410"/>
      <c r="AA38" s="410"/>
      <c r="AB38" s="410"/>
      <c r="AC38" s="410"/>
      <c r="AD38" s="410"/>
      <c r="AE38" s="410"/>
      <c r="AF38" s="410"/>
      <c r="AG38" s="410"/>
      <c r="AH38" s="410"/>
      <c r="AI38" s="410"/>
      <c r="AJ38" s="410"/>
      <c r="AK38" s="410"/>
      <c r="AL38" s="410"/>
      <c r="AM38" s="296">
        <f>SUM(Y38:AL38)</f>
        <v>1</v>
      </c>
    </row>
    <row r="39" spans="1:39" ht="15.5" outlineLevel="1">
      <c r="B39" s="294" t="s">
        <v>267</v>
      </c>
      <c r="C39" s="291" t="s">
        <v>163</v>
      </c>
      <c r="D39" s="295">
        <f>'7.  Persistence Report'!AU149</f>
        <v>150764</v>
      </c>
      <c r="E39" s="295">
        <f>'7.  Persistence Report'!AV149</f>
        <v>148652</v>
      </c>
      <c r="F39" s="295">
        <f>'7.  Persistence Report'!AW149</f>
        <v>148652</v>
      </c>
      <c r="G39" s="295">
        <f>'7.  Persistence Report'!AX149</f>
        <v>148652</v>
      </c>
      <c r="H39" s="295">
        <f>'7.  Persistence Report'!AY149</f>
        <v>148652</v>
      </c>
      <c r="I39" s="295">
        <f>'7.  Persistence Report'!AZ149</f>
        <v>148652</v>
      </c>
      <c r="J39" s="295">
        <f>'7.  Persistence Report'!BA149</f>
        <v>148652</v>
      </c>
      <c r="K39" s="295">
        <f>'7.  Persistence Report'!BB149</f>
        <v>148600</v>
      </c>
      <c r="L39" s="295">
        <f>'7.  Persistence Report'!BC149</f>
        <v>148600</v>
      </c>
      <c r="M39" s="295">
        <f>'7.  Persistence Report'!BD149</f>
        <v>148600</v>
      </c>
      <c r="N39" s="468"/>
      <c r="O39" s="295">
        <f>'7.  Persistence Report'!P149</f>
        <v>11</v>
      </c>
      <c r="P39" s="295">
        <f>'7.  Persistence Report'!Q149</f>
        <v>11</v>
      </c>
      <c r="Q39" s="295">
        <f>'7.  Persistence Report'!R149</f>
        <v>11</v>
      </c>
      <c r="R39" s="295">
        <f>'7.  Persistence Report'!S149</f>
        <v>11</v>
      </c>
      <c r="S39" s="295">
        <f>'7.  Persistence Report'!T149</f>
        <v>11</v>
      </c>
      <c r="T39" s="295">
        <f>'7.  Persistence Report'!U149</f>
        <v>11</v>
      </c>
      <c r="U39" s="295">
        <f>'7.  Persistence Report'!V149</f>
        <v>11</v>
      </c>
      <c r="V39" s="295">
        <f>'7.  Persistence Report'!W149</f>
        <v>11</v>
      </c>
      <c r="W39" s="295">
        <f>'7.  Persistence Report'!X149</f>
        <v>11</v>
      </c>
      <c r="X39" s="295">
        <f>'7.  Persistence Report'!Y149</f>
        <v>11</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5" outlineLevel="1">
      <c r="A41" s="520">
        <v>2</v>
      </c>
      <c r="B41" s="518" t="s">
        <v>96</v>
      </c>
      <c r="C41" s="291" t="s">
        <v>25</v>
      </c>
      <c r="D41" s="295">
        <f>'7.  Persistence Report'!AU131</f>
        <v>1435810</v>
      </c>
      <c r="E41" s="295">
        <f>'7.  Persistence Report'!AV131</f>
        <v>1410292</v>
      </c>
      <c r="F41" s="295">
        <f>'7.  Persistence Report'!AW131</f>
        <v>1410292</v>
      </c>
      <c r="G41" s="295">
        <f>'7.  Persistence Report'!AX131</f>
        <v>1410292</v>
      </c>
      <c r="H41" s="295">
        <f>'7.  Persistence Report'!AY131</f>
        <v>1410292</v>
      </c>
      <c r="I41" s="295">
        <f>'7.  Persistence Report'!AZ131</f>
        <v>1410292</v>
      </c>
      <c r="J41" s="295">
        <f>'7.  Persistence Report'!BA131</f>
        <v>1410292</v>
      </c>
      <c r="K41" s="295">
        <f>'7.  Persistence Report'!BB131</f>
        <v>1409554</v>
      </c>
      <c r="L41" s="295">
        <f>'7.  Persistence Report'!BC131</f>
        <v>1409554</v>
      </c>
      <c r="M41" s="295">
        <f>'7.  Persistence Report'!BD131</f>
        <v>1409554</v>
      </c>
      <c r="N41" s="291"/>
      <c r="O41" s="295">
        <f>'7.  Persistence Report'!P131</f>
        <v>97</v>
      </c>
      <c r="P41" s="295">
        <f>'7.  Persistence Report'!Q131</f>
        <v>95</v>
      </c>
      <c r="Q41" s="295">
        <f>'7.  Persistence Report'!R131</f>
        <v>95</v>
      </c>
      <c r="R41" s="295">
        <f>'7.  Persistence Report'!S131</f>
        <v>95</v>
      </c>
      <c r="S41" s="295">
        <f>'7.  Persistence Report'!T131</f>
        <v>95</v>
      </c>
      <c r="T41" s="295">
        <f>'7.  Persistence Report'!U131</f>
        <v>95</v>
      </c>
      <c r="U41" s="295">
        <f>'7.  Persistence Report'!V131</f>
        <v>95</v>
      </c>
      <c r="V41" s="295">
        <f>'7.  Persistence Report'!W131</f>
        <v>95</v>
      </c>
      <c r="W41" s="295">
        <f>'7.  Persistence Report'!X131</f>
        <v>95</v>
      </c>
      <c r="X41" s="295">
        <f>'7.  Persistence Report'!Y131</f>
        <v>95</v>
      </c>
      <c r="Y41" s="410">
        <v>1</v>
      </c>
      <c r="Z41" s="410"/>
      <c r="AA41" s="410"/>
      <c r="AB41" s="410"/>
      <c r="AC41" s="410"/>
      <c r="AD41" s="410"/>
      <c r="AE41" s="410"/>
      <c r="AF41" s="410"/>
      <c r="AG41" s="410"/>
      <c r="AH41" s="410"/>
      <c r="AI41" s="410"/>
      <c r="AJ41" s="410"/>
      <c r="AK41" s="410"/>
      <c r="AL41" s="410"/>
      <c r="AM41" s="296">
        <f>SUM(Y41:AL41)</f>
        <v>1</v>
      </c>
    </row>
    <row r="42" spans="1:39" ht="15.5" outlineLevel="1">
      <c r="B42" s="294" t="s">
        <v>267</v>
      </c>
      <c r="C42" s="291" t="s">
        <v>163</v>
      </c>
      <c r="D42" s="295">
        <f>'7.  Persistence Report'!AU150</f>
        <v>14852</v>
      </c>
      <c r="E42" s="295">
        <f>'7.  Persistence Report'!AV150</f>
        <v>14677</v>
      </c>
      <c r="F42" s="295">
        <f>'7.  Persistence Report'!AW150</f>
        <v>14677</v>
      </c>
      <c r="G42" s="295">
        <f>'7.  Persistence Report'!AX150</f>
        <v>14677</v>
      </c>
      <c r="H42" s="295">
        <f>'7.  Persistence Report'!AY150</f>
        <v>14677</v>
      </c>
      <c r="I42" s="295">
        <f>'7.  Persistence Report'!AZ150</f>
        <v>14677</v>
      </c>
      <c r="J42" s="295">
        <f>'7.  Persistence Report'!BA150</f>
        <v>14677</v>
      </c>
      <c r="K42" s="295">
        <f>'7.  Persistence Report'!BB150</f>
        <v>14641</v>
      </c>
      <c r="L42" s="295">
        <f>'7.  Persistence Report'!BC150</f>
        <v>14641</v>
      </c>
      <c r="M42" s="295">
        <f>'7.  Persistence Report'!BD150</f>
        <v>14641</v>
      </c>
      <c r="N42" s="468"/>
      <c r="O42" s="295">
        <f>'7.  Persistence Report'!P150</f>
        <v>1</v>
      </c>
      <c r="P42" s="295">
        <f>'7.  Persistence Report'!Q150</f>
        <v>1</v>
      </c>
      <c r="Q42" s="295">
        <f>'7.  Persistence Report'!R150</f>
        <v>1</v>
      </c>
      <c r="R42" s="295">
        <f>'7.  Persistence Report'!S150</f>
        <v>1</v>
      </c>
      <c r="S42" s="295">
        <f>'7.  Persistence Report'!T150</f>
        <v>1</v>
      </c>
      <c r="T42" s="295">
        <f>'7.  Persistence Report'!U150</f>
        <v>1</v>
      </c>
      <c r="U42" s="295">
        <f>'7.  Persistence Report'!V150</f>
        <v>1</v>
      </c>
      <c r="V42" s="295">
        <f>'7.  Persistence Report'!W150</f>
        <v>1</v>
      </c>
      <c r="W42" s="295">
        <f>'7.  Persistence Report'!X150</f>
        <v>1</v>
      </c>
      <c r="X42" s="295">
        <f>'7.  Persistence Report'!Y150</f>
        <v>1</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5" outlineLevel="1">
      <c r="A44" s="520">
        <v>3</v>
      </c>
      <c r="B44" s="518" t="s">
        <v>97</v>
      </c>
      <c r="C44" s="291" t="s">
        <v>25</v>
      </c>
      <c r="D44" s="295">
        <f>'7.  Persistence Report'!AU129</f>
        <v>49065</v>
      </c>
      <c r="E44" s="295">
        <f>'7.  Persistence Report'!AV129</f>
        <v>49065</v>
      </c>
      <c r="F44" s="295">
        <f>'7.  Persistence Report'!AW129</f>
        <v>49065</v>
      </c>
      <c r="G44" s="295">
        <f>'7.  Persistence Report'!AX129</f>
        <v>49065</v>
      </c>
      <c r="H44" s="295">
        <f>'7.  Persistence Report'!AY129</f>
        <v>30930</v>
      </c>
      <c r="I44" s="295">
        <f>'7.  Persistence Report'!AZ129</f>
        <v>0</v>
      </c>
      <c r="J44" s="295">
        <f>'7.  Persistence Report'!BA129</f>
        <v>0</v>
      </c>
      <c r="K44" s="295">
        <f>'7.  Persistence Report'!BB129</f>
        <v>0</v>
      </c>
      <c r="L44" s="295">
        <f>'7.  Persistence Report'!BC129</f>
        <v>0</v>
      </c>
      <c r="M44" s="295">
        <f>'7.  Persistence Report'!BD129</f>
        <v>0</v>
      </c>
      <c r="N44" s="291"/>
      <c r="O44" s="295">
        <f>'7.  Persistence Report'!P129</f>
        <v>7</v>
      </c>
      <c r="P44" s="295">
        <f>'7.  Persistence Report'!Q129</f>
        <v>7</v>
      </c>
      <c r="Q44" s="295">
        <f>'7.  Persistence Report'!R129</f>
        <v>7</v>
      </c>
      <c r="R44" s="295">
        <f>'7.  Persistence Report'!S129</f>
        <v>7</v>
      </c>
      <c r="S44" s="295">
        <f>'7.  Persistence Report'!T129</f>
        <v>5</v>
      </c>
      <c r="T44" s="295">
        <f>'7.  Persistence Report'!U129</f>
        <v>0</v>
      </c>
      <c r="U44" s="295">
        <f>'7.  Persistence Report'!V129</f>
        <v>0</v>
      </c>
      <c r="V44" s="295">
        <f>'7.  Persistence Report'!W129</f>
        <v>0</v>
      </c>
      <c r="W44" s="295">
        <f>'7.  Persistence Report'!X129</f>
        <v>0</v>
      </c>
      <c r="X44" s="295">
        <f>'7.  Persistence Report'!Y129</f>
        <v>0</v>
      </c>
      <c r="Y44" s="410">
        <v>1</v>
      </c>
      <c r="Z44" s="410"/>
      <c r="AA44" s="410"/>
      <c r="AB44" s="410"/>
      <c r="AC44" s="410"/>
      <c r="AD44" s="410"/>
      <c r="AE44" s="410"/>
      <c r="AF44" s="410"/>
      <c r="AG44" s="410"/>
      <c r="AH44" s="410"/>
      <c r="AI44" s="410"/>
      <c r="AJ44" s="410"/>
      <c r="AK44" s="410"/>
      <c r="AL44" s="410"/>
      <c r="AM44" s="296">
        <f>SUM(Y44:AL44)</f>
        <v>1</v>
      </c>
    </row>
    <row r="45" spans="1:39" ht="15.5"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5" outlineLevel="1">
      <c r="A47" s="520">
        <v>4</v>
      </c>
      <c r="B47" s="518" t="s">
        <v>668</v>
      </c>
      <c r="C47" s="291" t="s">
        <v>25</v>
      </c>
      <c r="D47" s="295">
        <f>'7.  Persistence Report'!AU132</f>
        <v>1344391</v>
      </c>
      <c r="E47" s="295">
        <f>'7.  Persistence Report'!AV132</f>
        <v>1344391</v>
      </c>
      <c r="F47" s="295">
        <f>'7.  Persistence Report'!AW132</f>
        <v>1344391</v>
      </c>
      <c r="G47" s="295">
        <f>'7.  Persistence Report'!AX132</f>
        <v>1344391</v>
      </c>
      <c r="H47" s="295">
        <f>'7.  Persistence Report'!AY132</f>
        <v>1344391</v>
      </c>
      <c r="I47" s="295">
        <f>'7.  Persistence Report'!AZ132</f>
        <v>1344391</v>
      </c>
      <c r="J47" s="295">
        <f>'7.  Persistence Report'!BA132</f>
        <v>1344391</v>
      </c>
      <c r="K47" s="295">
        <f>'7.  Persistence Report'!BB132</f>
        <v>1344391</v>
      </c>
      <c r="L47" s="295">
        <f>'7.  Persistence Report'!BC132</f>
        <v>1344391</v>
      </c>
      <c r="M47" s="295">
        <f>'7.  Persistence Report'!BD132</f>
        <v>1344391</v>
      </c>
      <c r="N47" s="291"/>
      <c r="O47" s="295">
        <f>'7.  Persistence Report'!P132</f>
        <v>713</v>
      </c>
      <c r="P47" s="295">
        <f>'7.  Persistence Report'!Q132</f>
        <v>713</v>
      </c>
      <c r="Q47" s="295">
        <f>'7.  Persistence Report'!R132</f>
        <v>713</v>
      </c>
      <c r="R47" s="295">
        <f>'7.  Persistence Report'!S132</f>
        <v>713</v>
      </c>
      <c r="S47" s="295">
        <f>'7.  Persistence Report'!T132</f>
        <v>713</v>
      </c>
      <c r="T47" s="295">
        <f>'7.  Persistence Report'!U132</f>
        <v>713</v>
      </c>
      <c r="U47" s="295">
        <f>'7.  Persistence Report'!V132</f>
        <v>713</v>
      </c>
      <c r="V47" s="295">
        <f>'7.  Persistence Report'!W132</f>
        <v>713</v>
      </c>
      <c r="W47" s="295">
        <f>'7.  Persistence Report'!X132</f>
        <v>713</v>
      </c>
      <c r="X47" s="295">
        <f>'7.  Persistence Report'!Y132</f>
        <v>713</v>
      </c>
      <c r="Y47" s="410">
        <v>1</v>
      </c>
      <c r="Z47" s="410"/>
      <c r="AA47" s="410"/>
      <c r="AB47" s="410"/>
      <c r="AC47" s="410"/>
      <c r="AD47" s="410"/>
      <c r="AE47" s="410"/>
      <c r="AF47" s="410"/>
      <c r="AG47" s="410"/>
      <c r="AH47" s="410"/>
      <c r="AI47" s="410"/>
      <c r="AJ47" s="410"/>
      <c r="AK47" s="410"/>
      <c r="AL47" s="410"/>
      <c r="AM47" s="296">
        <f>SUM(Y47:AL47)</f>
        <v>1</v>
      </c>
    </row>
    <row r="48" spans="1:39" ht="15.5" outlineLevel="1">
      <c r="B48" s="294" t="s">
        <v>267</v>
      </c>
      <c r="C48" s="291" t="s">
        <v>163</v>
      </c>
      <c r="D48" s="295">
        <f>'7.  Persistence Report'!AU151</f>
        <v>35530</v>
      </c>
      <c r="E48" s="295">
        <f>'7.  Persistence Report'!AV151</f>
        <v>35530</v>
      </c>
      <c r="F48" s="295">
        <f>'7.  Persistence Report'!AW151</f>
        <v>35530</v>
      </c>
      <c r="G48" s="295">
        <f>'7.  Persistence Report'!AX151</f>
        <v>35530</v>
      </c>
      <c r="H48" s="295">
        <f>'7.  Persistence Report'!AY151</f>
        <v>35530</v>
      </c>
      <c r="I48" s="295">
        <f>'7.  Persistence Report'!AZ151</f>
        <v>35530</v>
      </c>
      <c r="J48" s="295">
        <f>'7.  Persistence Report'!BA151</f>
        <v>35530</v>
      </c>
      <c r="K48" s="295">
        <f>'7.  Persistence Report'!BB151</f>
        <v>35530</v>
      </c>
      <c r="L48" s="295">
        <f>'7.  Persistence Report'!BC151</f>
        <v>35530</v>
      </c>
      <c r="M48" s="295">
        <f>'7.  Persistence Report'!BD151</f>
        <v>35530</v>
      </c>
      <c r="N48" s="468"/>
      <c r="O48" s="295">
        <f>'7.  Persistence Report'!P151</f>
        <v>19</v>
      </c>
      <c r="P48" s="295">
        <f>'7.  Persistence Report'!Q151</f>
        <v>19</v>
      </c>
      <c r="Q48" s="295">
        <f>'7.  Persistence Report'!R151</f>
        <v>19</v>
      </c>
      <c r="R48" s="295">
        <f>'7.  Persistence Report'!S151</f>
        <v>19</v>
      </c>
      <c r="S48" s="295">
        <f>'7.  Persistence Report'!T151</f>
        <v>19</v>
      </c>
      <c r="T48" s="295">
        <f>'7.  Persistence Report'!U151</f>
        <v>19</v>
      </c>
      <c r="U48" s="295">
        <f>'7.  Persistence Report'!V151</f>
        <v>19</v>
      </c>
      <c r="V48" s="295">
        <f>'7.  Persistence Report'!W151</f>
        <v>19</v>
      </c>
      <c r="W48" s="295">
        <f>'7.  Persistence Report'!X151</f>
        <v>19</v>
      </c>
      <c r="X48" s="295">
        <f>'7.  Persistence Report'!Y151</f>
        <v>19</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0">
        <v>5</v>
      </c>
      <c r="B50" s="518" t="s">
        <v>98</v>
      </c>
      <c r="C50" s="291" t="s">
        <v>25</v>
      </c>
      <c r="D50" s="295">
        <f>'7.  Persistence Report'!AU133</f>
        <v>1749121</v>
      </c>
      <c r="E50" s="295">
        <f>'7.  Persistence Report'!AV133</f>
        <v>1749121</v>
      </c>
      <c r="F50" s="295">
        <f>'7.  Persistence Report'!AW133</f>
        <v>1749121</v>
      </c>
      <c r="G50" s="295">
        <f>'7.  Persistence Report'!AX133</f>
        <v>1749121</v>
      </c>
      <c r="H50" s="295">
        <f>'7.  Persistence Report'!AY133</f>
        <v>1749121</v>
      </c>
      <c r="I50" s="295">
        <f>'7.  Persistence Report'!AZ133</f>
        <v>1749121</v>
      </c>
      <c r="J50" s="295">
        <f>'7.  Persistence Report'!BA133</f>
        <v>1749121</v>
      </c>
      <c r="K50" s="295">
        <f>'7.  Persistence Report'!BB133</f>
        <v>1749121</v>
      </c>
      <c r="L50" s="295">
        <f>'7.  Persistence Report'!BC133</f>
        <v>1749121</v>
      </c>
      <c r="M50" s="295">
        <f>'7.  Persistence Report'!BD133</f>
        <v>1749121</v>
      </c>
      <c r="N50" s="291"/>
      <c r="O50" s="295">
        <f>'7.  Persistence Report'!P133</f>
        <v>124</v>
      </c>
      <c r="P50" s="295">
        <f>'7.  Persistence Report'!Q133</f>
        <v>124</v>
      </c>
      <c r="Q50" s="295">
        <f>'7.  Persistence Report'!R133</f>
        <v>124</v>
      </c>
      <c r="R50" s="295">
        <f>'7.  Persistence Report'!S133</f>
        <v>124</v>
      </c>
      <c r="S50" s="295">
        <f>'7.  Persistence Report'!T133</f>
        <v>124</v>
      </c>
      <c r="T50" s="295">
        <f>'7.  Persistence Report'!U133</f>
        <v>124</v>
      </c>
      <c r="U50" s="295">
        <f>'7.  Persistence Report'!V133</f>
        <v>124</v>
      </c>
      <c r="V50" s="295">
        <f>'7.  Persistence Report'!W133</f>
        <v>124</v>
      </c>
      <c r="W50" s="295">
        <f>'7.  Persistence Report'!X133</f>
        <v>124</v>
      </c>
      <c r="X50" s="295">
        <f>'7.  Persistence Report'!Y133</f>
        <v>124</v>
      </c>
      <c r="Y50" s="410">
        <v>1</v>
      </c>
      <c r="Z50" s="410"/>
      <c r="AA50" s="410"/>
      <c r="AB50" s="410"/>
      <c r="AC50" s="410"/>
      <c r="AD50" s="410"/>
      <c r="AE50" s="410"/>
      <c r="AF50" s="410"/>
      <c r="AG50" s="410"/>
      <c r="AH50" s="410"/>
      <c r="AI50" s="410"/>
      <c r="AJ50" s="410"/>
      <c r="AK50" s="410"/>
      <c r="AL50" s="410"/>
      <c r="AM50" s="296">
        <f>SUM(Y50:AL50)</f>
        <v>1</v>
      </c>
    </row>
    <row r="51" spans="1:39" ht="15.5" outlineLevel="1">
      <c r="B51" s="294" t="s">
        <v>267</v>
      </c>
      <c r="C51" s="291" t="s">
        <v>163</v>
      </c>
      <c r="D51" s="295">
        <f>'7.  Persistence Report'!AU152</f>
        <v>415879</v>
      </c>
      <c r="E51" s="295">
        <f>'7.  Persistence Report'!AV152</f>
        <v>415879</v>
      </c>
      <c r="F51" s="295">
        <f>'7.  Persistence Report'!AW152</f>
        <v>415879</v>
      </c>
      <c r="G51" s="295">
        <f>'7.  Persistence Report'!AX152</f>
        <v>415879</v>
      </c>
      <c r="H51" s="295">
        <f>'7.  Persistence Report'!AY152</f>
        <v>415879</v>
      </c>
      <c r="I51" s="295">
        <f>'7.  Persistence Report'!AZ152</f>
        <v>415879</v>
      </c>
      <c r="J51" s="295">
        <f>'7.  Persistence Report'!BA152</f>
        <v>415879</v>
      </c>
      <c r="K51" s="295">
        <f>'7.  Persistence Report'!BB152</f>
        <v>415879</v>
      </c>
      <c r="L51" s="295">
        <f>'7.  Persistence Report'!BC152</f>
        <v>415879</v>
      </c>
      <c r="M51" s="295">
        <f>'7.  Persistence Report'!BD152</f>
        <v>415879</v>
      </c>
      <c r="N51" s="468"/>
      <c r="O51" s="295">
        <f>'7.  Persistence Report'!P152</f>
        <v>24</v>
      </c>
      <c r="P51" s="295">
        <f>'7.  Persistence Report'!Q152</f>
        <v>24</v>
      </c>
      <c r="Q51" s="295">
        <f>'7.  Persistence Report'!R152</f>
        <v>24</v>
      </c>
      <c r="R51" s="295">
        <f>'7.  Persistence Report'!S152</f>
        <v>24</v>
      </c>
      <c r="S51" s="295">
        <f>'7.  Persistence Report'!T152</f>
        <v>24</v>
      </c>
      <c r="T51" s="295">
        <f>'7.  Persistence Report'!U152</f>
        <v>24</v>
      </c>
      <c r="U51" s="295">
        <f>'7.  Persistence Report'!V152</f>
        <v>24</v>
      </c>
      <c r="V51" s="295">
        <f>'7.  Persistence Report'!W152</f>
        <v>24</v>
      </c>
      <c r="W51" s="295">
        <f>'7.  Persistence Report'!X152</f>
        <v>24</v>
      </c>
      <c r="X51" s="295">
        <f>'7.  Persistence Report'!Y152</f>
        <v>24</v>
      </c>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5" outlineLevel="1">
      <c r="A54" s="520">
        <v>6</v>
      </c>
      <c r="B54" s="518" t="s">
        <v>99</v>
      </c>
      <c r="C54" s="291" t="s">
        <v>25</v>
      </c>
      <c r="D54" s="295">
        <f>'7.  Persistence Report'!AU134</f>
        <v>72926</v>
      </c>
      <c r="E54" s="295">
        <f>'7.  Persistence Report'!AV134</f>
        <v>72926</v>
      </c>
      <c r="F54" s="295">
        <f>'7.  Persistence Report'!AW134</f>
        <v>72926</v>
      </c>
      <c r="G54" s="295">
        <f>'7.  Persistence Report'!AX134</f>
        <v>72926</v>
      </c>
      <c r="H54" s="295">
        <f>'7.  Persistence Report'!AY134</f>
        <v>0</v>
      </c>
      <c r="I54" s="295">
        <f>'7.  Persistence Report'!AZ134</f>
        <v>0</v>
      </c>
      <c r="J54" s="295">
        <f>'7.  Persistence Report'!BA134</f>
        <v>0</v>
      </c>
      <c r="K54" s="295">
        <f>'7.  Persistence Report'!BB134</f>
        <v>0</v>
      </c>
      <c r="L54" s="295">
        <f>'7.  Persistence Report'!BC134</f>
        <v>0</v>
      </c>
      <c r="M54" s="295">
        <f>'7.  Persistence Report'!BD134</f>
        <v>0</v>
      </c>
      <c r="N54" s="295">
        <v>12</v>
      </c>
      <c r="O54" s="295">
        <f>'7.  Persistence Report'!P134</f>
        <v>16</v>
      </c>
      <c r="P54" s="295">
        <f>'7.  Persistence Report'!Q134</f>
        <v>16</v>
      </c>
      <c r="Q54" s="295">
        <f>'7.  Persistence Report'!R134</f>
        <v>16</v>
      </c>
      <c r="R54" s="295">
        <f>'7.  Persistence Report'!S134</f>
        <v>16</v>
      </c>
      <c r="S54" s="295">
        <f>'7.  Persistence Report'!T134</f>
        <v>0</v>
      </c>
      <c r="T54" s="295">
        <f>'7.  Persistence Report'!U134</f>
        <v>0</v>
      </c>
      <c r="U54" s="295">
        <f>'7.  Persistence Report'!V134</f>
        <v>0</v>
      </c>
      <c r="V54" s="295">
        <f>'7.  Persistence Report'!W134</f>
        <v>0</v>
      </c>
      <c r="W54" s="295">
        <f>'7.  Persistence Report'!X134</f>
        <v>0</v>
      </c>
      <c r="X54" s="295">
        <f>'7.  Persistence Report'!Y134</f>
        <v>0</v>
      </c>
      <c r="Y54" s="415">
        <v>0</v>
      </c>
      <c r="Z54" s="415">
        <v>1</v>
      </c>
      <c r="AA54" s="415"/>
      <c r="AB54" s="415"/>
      <c r="AC54" s="410"/>
      <c r="AD54" s="410"/>
      <c r="AE54" s="410"/>
      <c r="AF54" s="415"/>
      <c r="AG54" s="415"/>
      <c r="AH54" s="415"/>
      <c r="AI54" s="415"/>
      <c r="AJ54" s="415"/>
      <c r="AK54" s="415"/>
      <c r="AL54" s="415"/>
      <c r="AM54" s="296">
        <f>SUM(Y54:AL54)</f>
        <v>1</v>
      </c>
    </row>
    <row r="55" spans="1:39" ht="15.5" outlineLevel="1">
      <c r="B55" s="294" t="s">
        <v>267</v>
      </c>
      <c r="C55" s="291" t="s">
        <v>163</v>
      </c>
      <c r="D55" s="295">
        <f>'7.  Persistence Report'!AU153</f>
        <v>316242</v>
      </c>
      <c r="E55" s="295">
        <f>'7.  Persistence Report'!AV153</f>
        <v>316242</v>
      </c>
      <c r="F55" s="295">
        <f>'7.  Persistence Report'!AW153</f>
        <v>316242</v>
      </c>
      <c r="G55" s="295">
        <f>'7.  Persistence Report'!AX153</f>
        <v>316242</v>
      </c>
      <c r="H55" s="295">
        <f>'7.  Persistence Report'!AY153</f>
        <v>389168</v>
      </c>
      <c r="I55" s="295">
        <f>'7.  Persistence Report'!AZ153</f>
        <v>389168</v>
      </c>
      <c r="J55" s="295">
        <f>'7.  Persistence Report'!BA153</f>
        <v>389168</v>
      </c>
      <c r="K55" s="295">
        <f>'7.  Persistence Report'!BB153</f>
        <v>389168</v>
      </c>
      <c r="L55" s="295">
        <f>'7.  Persistence Report'!BC153</f>
        <v>389168</v>
      </c>
      <c r="M55" s="295">
        <f>'7.  Persistence Report'!BD153</f>
        <v>389168</v>
      </c>
      <c r="N55" s="295">
        <f>N54</f>
        <v>12</v>
      </c>
      <c r="O55" s="295">
        <f>'7.  Persistence Report'!P153</f>
        <v>67</v>
      </c>
      <c r="P55" s="295">
        <f>'7.  Persistence Report'!Q153</f>
        <v>67</v>
      </c>
      <c r="Q55" s="295">
        <f>'7.  Persistence Report'!R153</f>
        <v>67</v>
      </c>
      <c r="R55" s="295">
        <f>'7.  Persistence Report'!S153</f>
        <v>67</v>
      </c>
      <c r="S55" s="295">
        <f>'7.  Persistence Report'!T153</f>
        <v>91</v>
      </c>
      <c r="T55" s="295">
        <f>'7.  Persistence Report'!U153</f>
        <v>91</v>
      </c>
      <c r="U55" s="295">
        <f>'7.  Persistence Report'!V153</f>
        <v>91</v>
      </c>
      <c r="V55" s="295">
        <f>'7.  Persistence Report'!W153</f>
        <v>91</v>
      </c>
      <c r="W55" s="295">
        <f>'7.  Persistence Report'!X153</f>
        <v>91</v>
      </c>
      <c r="X55" s="295">
        <f>'7.  Persistence Report'!Y153</f>
        <v>91</v>
      </c>
      <c r="Y55" s="411">
        <f>Y54</f>
        <v>0</v>
      </c>
      <c r="Z55" s="411">
        <f t="shared" ref="Z55" si="53">Z54</f>
        <v>1</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0">
        <v>7</v>
      </c>
      <c r="B57" s="518" t="s">
        <v>100</v>
      </c>
      <c r="C57" s="291" t="s">
        <v>25</v>
      </c>
      <c r="D57" s="295">
        <f>'7.  Persistence Report'!AU135</f>
        <v>6459572</v>
      </c>
      <c r="E57" s="295">
        <f>'7.  Persistence Report'!AV135</f>
        <v>6459572</v>
      </c>
      <c r="F57" s="295">
        <f>'7.  Persistence Report'!AW135</f>
        <v>6408565</v>
      </c>
      <c r="G57" s="295">
        <f>'7.  Persistence Report'!AX135</f>
        <v>6408565</v>
      </c>
      <c r="H57" s="295">
        <f>'7.  Persistence Report'!AY135</f>
        <v>6408565</v>
      </c>
      <c r="I57" s="295">
        <f>'7.  Persistence Report'!AZ135</f>
        <v>6326681</v>
      </c>
      <c r="J57" s="295">
        <f>'7.  Persistence Report'!BA135</f>
        <v>6008649</v>
      </c>
      <c r="K57" s="295">
        <f>'7.  Persistence Report'!BB135</f>
        <v>6008649</v>
      </c>
      <c r="L57" s="295">
        <f>'7.  Persistence Report'!BC135</f>
        <v>5813300</v>
      </c>
      <c r="M57" s="295">
        <f>'7.  Persistence Report'!BD135</f>
        <v>4768314</v>
      </c>
      <c r="N57" s="295">
        <v>12</v>
      </c>
      <c r="O57" s="295">
        <f>'7.  Persistence Report'!P135</f>
        <v>1133</v>
      </c>
      <c r="P57" s="295">
        <f>'7.  Persistence Report'!Q135</f>
        <v>1133</v>
      </c>
      <c r="Q57" s="295">
        <f>'7.  Persistence Report'!R135</f>
        <v>1117</v>
      </c>
      <c r="R57" s="295">
        <f>'7.  Persistence Report'!S135</f>
        <v>1117</v>
      </c>
      <c r="S57" s="295">
        <f>'7.  Persistence Report'!T135</f>
        <v>1117</v>
      </c>
      <c r="T57" s="295">
        <f>'7.  Persistence Report'!U135</f>
        <v>1094</v>
      </c>
      <c r="U57" s="295">
        <f>'7.  Persistence Report'!V135</f>
        <v>1040</v>
      </c>
      <c r="V57" s="295">
        <f>'7.  Persistence Report'!W135</f>
        <v>1040</v>
      </c>
      <c r="W57" s="295">
        <f>'7.  Persistence Report'!X135</f>
        <v>984</v>
      </c>
      <c r="X57" s="295">
        <f>'7.  Persistence Report'!Y135</f>
        <v>808</v>
      </c>
      <c r="Y57" s="415">
        <v>0</v>
      </c>
      <c r="Z57" s="415">
        <v>1</v>
      </c>
      <c r="AA57" s="415">
        <v>0</v>
      </c>
      <c r="AB57" s="415">
        <v>0</v>
      </c>
      <c r="AC57" s="531"/>
      <c r="AD57" s="410"/>
      <c r="AE57" s="410"/>
      <c r="AF57" s="415"/>
      <c r="AG57" s="415"/>
      <c r="AH57" s="415"/>
      <c r="AI57" s="415"/>
      <c r="AJ57" s="415"/>
      <c r="AK57" s="415"/>
      <c r="AL57" s="415"/>
      <c r="AM57" s="296">
        <f>SUM(Y57:AL57)</f>
        <v>1</v>
      </c>
    </row>
    <row r="58" spans="1:39" ht="15.5" outlineLevel="1">
      <c r="B58" s="294" t="s">
        <v>267</v>
      </c>
      <c r="C58" s="291" t="s">
        <v>163</v>
      </c>
      <c r="D58" s="295">
        <f>'7.  Persistence Report'!AU154+'7.  Persistence Report'!AU174</f>
        <v>646013</v>
      </c>
      <c r="E58" s="295">
        <f>'7.  Persistence Report'!AV154+'7.  Persistence Report'!AV174</f>
        <v>646013</v>
      </c>
      <c r="F58" s="295">
        <f>'7.  Persistence Report'!AW154+'7.  Persistence Report'!AW174</f>
        <v>697020</v>
      </c>
      <c r="G58" s="295">
        <f>'7.  Persistence Report'!AX154+'7.  Persistence Report'!AX174</f>
        <v>698737</v>
      </c>
      <c r="H58" s="295">
        <f>'7.  Persistence Report'!AY154+'7.  Persistence Report'!AY174</f>
        <v>698737</v>
      </c>
      <c r="I58" s="295">
        <f>'7.  Persistence Report'!AZ154+'7.  Persistence Report'!AZ174</f>
        <v>698737</v>
      </c>
      <c r="J58" s="295">
        <f>'7.  Persistence Report'!BA154+'7.  Persistence Report'!BA174</f>
        <v>1016768</v>
      </c>
      <c r="K58" s="295">
        <f>'7.  Persistence Report'!BB154+'7.  Persistence Report'!BB174</f>
        <v>1016768</v>
      </c>
      <c r="L58" s="295">
        <f>'7.  Persistence Report'!BC154+'7.  Persistence Report'!BC174</f>
        <v>1038720</v>
      </c>
      <c r="M58" s="295">
        <f>'7.  Persistence Report'!BD154+'7.  Persistence Report'!BD174</f>
        <v>660955</v>
      </c>
      <c r="N58" s="295">
        <f>N57</f>
        <v>12</v>
      </c>
      <c r="O58" s="295">
        <f>'7.  Persistence Report'!P154+'7.  Persistence Report'!P174</f>
        <v>96</v>
      </c>
      <c r="P58" s="295">
        <f>'7.  Persistence Report'!Q154+'7.  Persistence Report'!Q174</f>
        <v>96</v>
      </c>
      <c r="Q58" s="295">
        <f>'7.  Persistence Report'!R154+'7.  Persistence Report'!R174</f>
        <v>112</v>
      </c>
      <c r="R58" s="295">
        <f>'7.  Persistence Report'!S154+'7.  Persistence Report'!S174</f>
        <v>112</v>
      </c>
      <c r="S58" s="295">
        <f>'7.  Persistence Report'!T154+'7.  Persistence Report'!T174</f>
        <v>112</v>
      </c>
      <c r="T58" s="295">
        <f>'7.  Persistence Report'!U154+'7.  Persistence Report'!U174</f>
        <v>112</v>
      </c>
      <c r="U58" s="295">
        <f>'7.  Persistence Report'!V154+'7.  Persistence Report'!V174</f>
        <v>166</v>
      </c>
      <c r="V58" s="295">
        <f>'7.  Persistence Report'!W154+'7.  Persistence Report'!W174</f>
        <v>166</v>
      </c>
      <c r="W58" s="295">
        <f>'7.  Persistence Report'!X154+'7.  Persistence Report'!X174</f>
        <v>168</v>
      </c>
      <c r="X58" s="295">
        <f>'7.  Persistence Report'!Y154+'7.  Persistence Report'!Y174</f>
        <v>113</v>
      </c>
      <c r="Y58" s="411">
        <f>Y57</f>
        <v>0</v>
      </c>
      <c r="Z58" s="411">
        <f>Z57</f>
        <v>1</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1" outlineLevel="1">
      <c r="A60" s="520">
        <v>8</v>
      </c>
      <c r="B60" s="518" t="s">
        <v>101</v>
      </c>
      <c r="C60" s="291" t="s">
        <v>25</v>
      </c>
      <c r="D60" s="295">
        <f>'7.  Persistence Report'!AU136</f>
        <v>221010</v>
      </c>
      <c r="E60" s="295">
        <f>'7.  Persistence Report'!AV136</f>
        <v>219238</v>
      </c>
      <c r="F60" s="295">
        <f>'7.  Persistence Report'!AW136</f>
        <v>174181</v>
      </c>
      <c r="G60" s="295">
        <f>'7.  Persistence Report'!AX136</f>
        <v>174181</v>
      </c>
      <c r="H60" s="295">
        <f>'7.  Persistence Report'!AY136</f>
        <v>174181</v>
      </c>
      <c r="I60" s="295">
        <f>'7.  Persistence Report'!AZ136</f>
        <v>174181</v>
      </c>
      <c r="J60" s="295">
        <f>'7.  Persistence Report'!BA136</f>
        <v>174181</v>
      </c>
      <c r="K60" s="295">
        <f>'7.  Persistence Report'!BB136</f>
        <v>174181</v>
      </c>
      <c r="L60" s="295">
        <f>'7.  Persistence Report'!BC136</f>
        <v>174181</v>
      </c>
      <c r="M60" s="295">
        <f>'7.  Persistence Report'!BD136</f>
        <v>174181</v>
      </c>
      <c r="N60" s="295">
        <v>12</v>
      </c>
      <c r="O60" s="295">
        <f>'7.  Persistence Report'!P136</f>
        <v>53</v>
      </c>
      <c r="P60" s="295">
        <f>'7.  Persistence Report'!Q136</f>
        <v>53</v>
      </c>
      <c r="Q60" s="295">
        <f>'7.  Persistence Report'!R136</f>
        <v>41</v>
      </c>
      <c r="R60" s="295">
        <f>'7.  Persistence Report'!S136</f>
        <v>41</v>
      </c>
      <c r="S60" s="295">
        <f>'7.  Persistence Report'!T136</f>
        <v>41</v>
      </c>
      <c r="T60" s="295">
        <f>'7.  Persistence Report'!U136</f>
        <v>41</v>
      </c>
      <c r="U60" s="295">
        <f>'7.  Persistence Report'!V136</f>
        <v>41</v>
      </c>
      <c r="V60" s="295">
        <f>'7.  Persistence Report'!W136</f>
        <v>41</v>
      </c>
      <c r="W60" s="295">
        <f>'7.  Persistence Report'!X136</f>
        <v>41</v>
      </c>
      <c r="X60" s="295">
        <f>'7.  Persistence Report'!Y136</f>
        <v>41</v>
      </c>
      <c r="Y60" s="415">
        <v>0</v>
      </c>
      <c r="Z60" s="415">
        <v>0.03</v>
      </c>
      <c r="AA60" s="415">
        <v>0.97</v>
      </c>
      <c r="AB60" s="415">
        <v>0</v>
      </c>
      <c r="AC60" s="410"/>
      <c r="AD60" s="410"/>
      <c r="AE60" s="410"/>
      <c r="AF60" s="415"/>
      <c r="AG60" s="415"/>
      <c r="AH60" s="415"/>
      <c r="AI60" s="415"/>
      <c r="AJ60" s="415"/>
      <c r="AK60" s="415"/>
      <c r="AL60" s="415"/>
      <c r="AM60" s="296">
        <f>SUM(Y60:AL60)</f>
        <v>1</v>
      </c>
    </row>
    <row r="61" spans="1:39" ht="15.5" outlineLevel="1">
      <c r="B61" s="294" t="s">
        <v>267</v>
      </c>
      <c r="C61" s="291" t="s">
        <v>163</v>
      </c>
      <c r="D61" s="295">
        <f>'7.  Persistence Report'!AU175</f>
        <v>-46987</v>
      </c>
      <c r="E61" s="295">
        <f>'7.  Persistence Report'!AV175</f>
        <v>-45215</v>
      </c>
      <c r="F61" s="295">
        <f>'7.  Persistence Report'!AW175</f>
        <v>-159</v>
      </c>
      <c r="G61" s="295">
        <f>'7.  Persistence Report'!AX175</f>
        <v>387</v>
      </c>
      <c r="H61" s="295">
        <f>'7.  Persistence Report'!AY175</f>
        <v>387</v>
      </c>
      <c r="I61" s="295">
        <f>'7.  Persistence Report'!AZ175</f>
        <v>387</v>
      </c>
      <c r="J61" s="295">
        <f>'7.  Persistence Report'!BA175</f>
        <v>387</v>
      </c>
      <c r="K61" s="295">
        <f>'7.  Persistence Report'!BB175</f>
        <v>387</v>
      </c>
      <c r="L61" s="295">
        <f>'7.  Persistence Report'!BC175</f>
        <v>387</v>
      </c>
      <c r="M61" s="295">
        <f>'7.  Persistence Report'!BD175</f>
        <v>387</v>
      </c>
      <c r="N61" s="295">
        <f>N60</f>
        <v>12</v>
      </c>
      <c r="O61" s="295">
        <f>'7.  Persistence Report'!P175</f>
        <v>-12</v>
      </c>
      <c r="P61" s="295">
        <f>'7.  Persistence Report'!Q175</f>
        <v>-12</v>
      </c>
      <c r="Q61" s="295">
        <f>'7.  Persistence Report'!R175</f>
        <v>0</v>
      </c>
      <c r="R61" s="295">
        <f>'7.  Persistence Report'!S175</f>
        <v>0</v>
      </c>
      <c r="S61" s="295">
        <f>'7.  Persistence Report'!T175</f>
        <v>0</v>
      </c>
      <c r="T61" s="295">
        <f>'7.  Persistence Report'!U175</f>
        <v>0</v>
      </c>
      <c r="U61" s="295">
        <f>'7.  Persistence Report'!V175</f>
        <v>0</v>
      </c>
      <c r="V61" s="295">
        <f>'7.  Persistence Report'!W175</f>
        <v>0</v>
      </c>
      <c r="W61" s="295">
        <f>'7.  Persistence Report'!X175</f>
        <v>0</v>
      </c>
      <c r="X61" s="295">
        <f>'7.  Persistence Report'!Y175</f>
        <v>0</v>
      </c>
      <c r="Y61" s="411">
        <f>Y60</f>
        <v>0</v>
      </c>
      <c r="Z61" s="411">
        <f t="shared" ref="Z61" si="78">Z60</f>
        <v>0.03</v>
      </c>
      <c r="AA61" s="411">
        <f t="shared" ref="AA61" si="79">AA60</f>
        <v>0.97</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1" outlineLevel="1">
      <c r="A63" s="520">
        <v>9</v>
      </c>
      <c r="B63" s="518" t="s">
        <v>102</v>
      </c>
      <c r="C63" s="291" t="s">
        <v>25</v>
      </c>
      <c r="D63" s="295">
        <f>'7.  Persistence Report'!AU137</f>
        <v>9390687</v>
      </c>
      <c r="E63" s="295">
        <f>'7.  Persistence Report'!AV137</f>
        <v>9390687</v>
      </c>
      <c r="F63" s="295">
        <f>'7.  Persistence Report'!AW137</f>
        <v>9390687</v>
      </c>
      <c r="G63" s="295">
        <f>'7.  Persistence Report'!AX137</f>
        <v>9390687</v>
      </c>
      <c r="H63" s="295">
        <f>'7.  Persistence Report'!AY137</f>
        <v>9390687</v>
      </c>
      <c r="I63" s="295">
        <f>'7.  Persistence Report'!AZ137</f>
        <v>9390687</v>
      </c>
      <c r="J63" s="295">
        <f>'7.  Persistence Report'!BA137</f>
        <v>9390687</v>
      </c>
      <c r="K63" s="295">
        <f>'7.  Persistence Report'!BB137</f>
        <v>9390687</v>
      </c>
      <c r="L63" s="295">
        <f>'7.  Persistence Report'!BC137</f>
        <v>9390687</v>
      </c>
      <c r="M63" s="295">
        <f>'7.  Persistence Report'!BD137</f>
        <v>9390687</v>
      </c>
      <c r="N63" s="295">
        <v>12</v>
      </c>
      <c r="O63" s="295">
        <f>'7.  Persistence Report'!P137</f>
        <v>1822</v>
      </c>
      <c r="P63" s="295">
        <f>'7.  Persistence Report'!Q137</f>
        <v>1822</v>
      </c>
      <c r="Q63" s="295">
        <f>'7.  Persistence Report'!R137</f>
        <v>1822</v>
      </c>
      <c r="R63" s="295">
        <f>'7.  Persistence Report'!S137</f>
        <v>1822</v>
      </c>
      <c r="S63" s="295">
        <f>'7.  Persistence Report'!T137</f>
        <v>1822</v>
      </c>
      <c r="T63" s="295">
        <f>'7.  Persistence Report'!U137</f>
        <v>1822</v>
      </c>
      <c r="U63" s="295">
        <f>'7.  Persistence Report'!V137</f>
        <v>1822</v>
      </c>
      <c r="V63" s="295">
        <f>'7.  Persistence Report'!W137</f>
        <v>1822</v>
      </c>
      <c r="W63" s="295">
        <f>'7.  Persistence Report'!X137</f>
        <v>1822</v>
      </c>
      <c r="X63" s="295">
        <f>'7.  Persistence Report'!Y137</f>
        <v>1822</v>
      </c>
      <c r="Y63" s="415"/>
      <c r="Z63" s="410">
        <v>0.02</v>
      </c>
      <c r="AA63" s="410">
        <v>0.98</v>
      </c>
      <c r="AB63" s="410"/>
      <c r="AC63" s="410"/>
      <c r="AD63" s="410"/>
      <c r="AE63" s="410"/>
      <c r="AF63" s="415"/>
      <c r="AG63" s="415"/>
      <c r="AH63" s="415"/>
      <c r="AI63" s="415"/>
      <c r="AJ63" s="415"/>
      <c r="AK63" s="415"/>
      <c r="AL63" s="415"/>
      <c r="AM63" s="296">
        <f>SUM(Y63:AL63)</f>
        <v>1</v>
      </c>
    </row>
    <row r="64" spans="1:39" ht="15.5" outlineLevel="1">
      <c r="B64" s="294" t="s">
        <v>267</v>
      </c>
      <c r="C64" s="291" t="s">
        <v>163</v>
      </c>
      <c r="D64" s="295">
        <f>'7.  Persistence Report'!AU156</f>
        <v>464819</v>
      </c>
      <c r="E64" s="295">
        <f>'7.  Persistence Report'!AV156</f>
        <v>464819</v>
      </c>
      <c r="F64" s="295">
        <f>'7.  Persistence Report'!AW156</f>
        <v>464819</v>
      </c>
      <c r="G64" s="295">
        <f>'7.  Persistence Report'!AX156</f>
        <v>464819</v>
      </c>
      <c r="H64" s="295">
        <f>'7.  Persistence Report'!AY156</f>
        <v>464819</v>
      </c>
      <c r="I64" s="295">
        <f>'7.  Persistence Report'!AZ156</f>
        <v>464819</v>
      </c>
      <c r="J64" s="295">
        <f>'7.  Persistence Report'!BA156</f>
        <v>464819</v>
      </c>
      <c r="K64" s="295">
        <f>'7.  Persistence Report'!BB156</f>
        <v>464819</v>
      </c>
      <c r="L64" s="295">
        <f>'7.  Persistence Report'!BC156</f>
        <v>464819</v>
      </c>
      <c r="M64" s="295">
        <f>'7.  Persistence Report'!BD156</f>
        <v>464819</v>
      </c>
      <c r="N64" s="295">
        <f>N63</f>
        <v>12</v>
      </c>
      <c r="O64" s="295">
        <f>'7.  Persistence Report'!P156</f>
        <v>75</v>
      </c>
      <c r="P64" s="295">
        <f>'7.  Persistence Report'!Q156</f>
        <v>75</v>
      </c>
      <c r="Q64" s="295">
        <f>'7.  Persistence Report'!R156</f>
        <v>75</v>
      </c>
      <c r="R64" s="295">
        <f>'7.  Persistence Report'!S156</f>
        <v>75</v>
      </c>
      <c r="S64" s="295">
        <f>'7.  Persistence Report'!T156</f>
        <v>75</v>
      </c>
      <c r="T64" s="295">
        <f>'7.  Persistence Report'!U156</f>
        <v>75</v>
      </c>
      <c r="U64" s="295">
        <f>'7.  Persistence Report'!V156</f>
        <v>75</v>
      </c>
      <c r="V64" s="295">
        <f>'7.  Persistence Report'!W156</f>
        <v>75</v>
      </c>
      <c r="W64" s="295">
        <f>'7.  Persistence Report'!X156</f>
        <v>75</v>
      </c>
      <c r="X64" s="295">
        <f>'7.  Persistence Report'!Y156</f>
        <v>75</v>
      </c>
      <c r="Y64" s="411">
        <f>Y63</f>
        <v>0</v>
      </c>
      <c r="Z64" s="411">
        <f t="shared" ref="Z64" si="91">Z63</f>
        <v>0.02</v>
      </c>
      <c r="AA64" s="411">
        <f t="shared" ref="AA64" si="92">AA63</f>
        <v>0.98</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1" outlineLevel="1">
      <c r="A66" s="520">
        <v>10</v>
      </c>
      <c r="B66" s="518"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5"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1" outlineLevel="1">
      <c r="A70" s="520">
        <v>11</v>
      </c>
      <c r="B70" s="518"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v>1</v>
      </c>
      <c r="AB70" s="410"/>
      <c r="AC70" s="410"/>
      <c r="AD70" s="410"/>
      <c r="AE70" s="410"/>
      <c r="AF70" s="415"/>
      <c r="AG70" s="415"/>
      <c r="AH70" s="415"/>
      <c r="AI70" s="415"/>
      <c r="AJ70" s="415"/>
      <c r="AK70" s="415"/>
      <c r="AL70" s="415"/>
      <c r="AM70" s="296">
        <f>SUM(Y70:AL70)</f>
        <v>1</v>
      </c>
    </row>
    <row r="71" spans="1:39" ht="15.5"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1</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1" outlineLevel="1">
      <c r="A73" s="520">
        <v>12</v>
      </c>
      <c r="B73" s="518"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5" outlineLevel="1">
      <c r="B74" s="518"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5" outlineLevel="1">
      <c r="B75" s="518"/>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1" outlineLevel="1">
      <c r="A76" s="520">
        <v>13</v>
      </c>
      <c r="B76" s="518" t="s">
        <v>106</v>
      </c>
      <c r="C76" s="291" t="s">
        <v>25</v>
      </c>
      <c r="D76" s="295">
        <f>'7.  Persistence Report'!AU140</f>
        <v>68895</v>
      </c>
      <c r="E76" s="295">
        <f>'7.  Persistence Report'!AV140</f>
        <v>68895</v>
      </c>
      <c r="F76" s="295">
        <f>'7.  Persistence Report'!AW140</f>
        <v>68895</v>
      </c>
      <c r="G76" s="295">
        <f>'7.  Persistence Report'!AX140</f>
        <v>68895</v>
      </c>
      <c r="H76" s="295">
        <f>'7.  Persistence Report'!AY140</f>
        <v>68895</v>
      </c>
      <c r="I76" s="295">
        <f>'7.  Persistence Report'!AZ140</f>
        <v>68895</v>
      </c>
      <c r="J76" s="295">
        <f>'7.  Persistence Report'!BA140</f>
        <v>68895</v>
      </c>
      <c r="K76" s="295">
        <f>'7.  Persistence Report'!BB140</f>
        <v>68895</v>
      </c>
      <c r="L76" s="295">
        <f>'7.  Persistence Report'!BC140</f>
        <v>68895</v>
      </c>
      <c r="M76" s="295">
        <f>'7.  Persistence Report'!BD140</f>
        <v>60270</v>
      </c>
      <c r="N76" s="295">
        <v>12</v>
      </c>
      <c r="O76" s="295">
        <f>'7.  Persistence Report'!P140</f>
        <v>17</v>
      </c>
      <c r="P76" s="295">
        <f>'7.  Persistence Report'!Q140</f>
        <v>17</v>
      </c>
      <c r="Q76" s="295">
        <f>'7.  Persistence Report'!R140</f>
        <v>17</v>
      </c>
      <c r="R76" s="295">
        <f>'7.  Persistence Report'!S140</f>
        <v>17</v>
      </c>
      <c r="S76" s="295">
        <f>'7.  Persistence Report'!T140</f>
        <v>17</v>
      </c>
      <c r="T76" s="295">
        <f>'7.  Persistence Report'!U140</f>
        <v>17</v>
      </c>
      <c r="U76" s="295">
        <f>'7.  Persistence Report'!V140</f>
        <v>17</v>
      </c>
      <c r="V76" s="295">
        <f>'7.  Persistence Report'!W140</f>
        <v>17</v>
      </c>
      <c r="W76" s="295">
        <f>'7.  Persistence Report'!X140</f>
        <v>17</v>
      </c>
      <c r="X76" s="295">
        <f>'7.  Persistence Report'!Y140</f>
        <v>17</v>
      </c>
      <c r="Y76" s="410"/>
      <c r="Z76" s="410">
        <v>0.14000000000000001</v>
      </c>
      <c r="AA76" s="410">
        <v>0.86</v>
      </c>
      <c r="AB76" s="410"/>
      <c r="AC76" s="410"/>
      <c r="AD76" s="410"/>
      <c r="AE76" s="410"/>
      <c r="AF76" s="415"/>
      <c r="AG76" s="415"/>
      <c r="AH76" s="415"/>
      <c r="AI76" s="415"/>
      <c r="AJ76" s="415"/>
      <c r="AK76" s="415"/>
      <c r="AL76" s="415"/>
      <c r="AM76" s="296">
        <f>SUM(Y76:AL76)</f>
        <v>1</v>
      </c>
    </row>
    <row r="77" spans="1:39" ht="15.5" outlineLevel="1">
      <c r="B77" s="518"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0.14000000000000001</v>
      </c>
      <c r="AA77" s="411">
        <f t="shared" si="143"/>
        <v>0.86</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5" outlineLevel="1">
      <c r="B78" s="518"/>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5" outlineLevel="1">
      <c r="B79" s="288" t="s">
        <v>107</v>
      </c>
      <c r="C79" s="289"/>
      <c r="D79" s="290"/>
      <c r="E79" s="290"/>
      <c r="F79" s="290"/>
      <c r="G79" s="290"/>
      <c r="H79" s="290"/>
      <c r="I79" s="290"/>
      <c r="J79" s="290"/>
      <c r="K79" s="290"/>
      <c r="L79" s="290"/>
      <c r="M79" s="290"/>
      <c r="N79" s="290"/>
      <c r="O79" s="290"/>
      <c r="P79" s="290"/>
      <c r="Q79" s="290"/>
      <c r="R79" s="290"/>
      <c r="S79" s="290"/>
      <c r="T79" s="290"/>
      <c r="U79" s="290"/>
      <c r="V79" s="290"/>
      <c r="W79" s="290"/>
      <c r="X79" s="290"/>
      <c r="Y79" s="414"/>
      <c r="Z79" s="414"/>
      <c r="AA79" s="414"/>
      <c r="AB79" s="414"/>
      <c r="AC79" s="414"/>
      <c r="AD79" s="414"/>
      <c r="AE79" s="414"/>
      <c r="AF79" s="414"/>
      <c r="AG79" s="414"/>
      <c r="AH79" s="414"/>
      <c r="AI79" s="414"/>
      <c r="AJ79" s="414"/>
      <c r="AK79" s="414"/>
      <c r="AL79" s="414"/>
      <c r="AM79" s="292"/>
    </row>
    <row r="80" spans="1:39" ht="15.5" outlineLevel="1">
      <c r="A80" s="520">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1"/>
      <c r="Z80" s="410"/>
      <c r="AA80" s="410"/>
      <c r="AB80" s="410"/>
      <c r="AC80" s="410"/>
      <c r="AD80" s="410"/>
      <c r="AE80" s="410"/>
      <c r="AF80" s="410"/>
      <c r="AG80" s="410"/>
      <c r="AH80" s="410"/>
      <c r="AI80" s="410"/>
      <c r="AJ80" s="410"/>
      <c r="AK80" s="410"/>
      <c r="AL80" s="410"/>
      <c r="AM80" s="296">
        <f>SUM(Y80:AL80)</f>
        <v>0</v>
      </c>
    </row>
    <row r="81" spans="1:40" ht="15.5"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0</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3" customFormat="1" ht="15.5" outlineLevel="1">
      <c r="A82" s="521"/>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4"/>
      <c r="AN82" s="627"/>
    </row>
    <row r="83" spans="1:40" s="309" customFormat="1" ht="15.5" outlineLevel="1">
      <c r="A83" s="521"/>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5"/>
      <c r="AN83" s="628"/>
    </row>
    <row r="84" spans="1:40" ht="15.5" outlineLevel="1">
      <c r="A84" s="520">
        <v>15</v>
      </c>
      <c r="B84" s="294" t="s">
        <v>494</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5"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5" outlineLevel="1">
      <c r="A87" s="520">
        <v>16</v>
      </c>
      <c r="B87" s="324" t="s">
        <v>490</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5" outlineLevel="1">
      <c r="A88" s="520"/>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5" outlineLevel="1">
      <c r="A89" s="520"/>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5" outlineLevel="1">
      <c r="B90" s="517" t="s">
        <v>495</v>
      </c>
      <c r="C90" s="320"/>
      <c r="D90" s="290"/>
      <c r="E90" s="290"/>
      <c r="F90" s="290"/>
      <c r="G90" s="290"/>
      <c r="H90" s="290"/>
      <c r="I90" s="290"/>
      <c r="J90" s="290"/>
      <c r="K90" s="290"/>
      <c r="L90" s="290"/>
      <c r="M90" s="290"/>
      <c r="N90" s="290"/>
      <c r="O90" s="290"/>
      <c r="P90" s="290"/>
      <c r="Q90" s="290"/>
      <c r="R90" s="290"/>
      <c r="S90" s="290"/>
      <c r="T90" s="290"/>
      <c r="U90" s="290"/>
      <c r="V90" s="290"/>
      <c r="W90" s="290"/>
      <c r="X90" s="290"/>
      <c r="Y90" s="414"/>
      <c r="Z90" s="414"/>
      <c r="AA90" s="414"/>
      <c r="AB90" s="414"/>
      <c r="AC90" s="414"/>
      <c r="AD90" s="414"/>
      <c r="AE90" s="414"/>
      <c r="AF90" s="414"/>
      <c r="AG90" s="414"/>
      <c r="AH90" s="414"/>
      <c r="AI90" s="414"/>
      <c r="AJ90" s="414"/>
      <c r="AK90" s="414"/>
      <c r="AL90" s="414"/>
      <c r="AM90" s="292"/>
    </row>
    <row r="91" spans="1:40" ht="15.5" outlineLevel="1">
      <c r="A91" s="520">
        <v>17</v>
      </c>
      <c r="B91" s="518"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5"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5" outlineLevel="1">
      <c r="A94" s="520">
        <v>18</v>
      </c>
      <c r="B94" s="518"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5"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5" outlineLevel="1">
      <c r="A97" s="520">
        <v>19</v>
      </c>
      <c r="B97" s="518"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5"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5" outlineLevel="1">
      <c r="A100" s="520">
        <v>20</v>
      </c>
      <c r="B100" s="518"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5"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5" outlineLevel="1">
      <c r="B103" s="516"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5"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5" outlineLevel="1">
      <c r="A105" s="520">
        <v>21</v>
      </c>
      <c r="B105" s="518"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1"/>
      <c r="Z105" s="410"/>
      <c r="AA105" s="410"/>
      <c r="AB105" s="410"/>
      <c r="AC105" s="410"/>
      <c r="AD105" s="410"/>
      <c r="AE105" s="410"/>
      <c r="AF105" s="410"/>
      <c r="AG105" s="410"/>
      <c r="AH105" s="410"/>
      <c r="AI105" s="410"/>
      <c r="AJ105" s="410"/>
      <c r="AK105" s="410"/>
      <c r="AL105" s="410"/>
      <c r="AM105" s="296">
        <f>SUM(Y105:AL105)</f>
        <v>0</v>
      </c>
    </row>
    <row r="106" spans="1:39" ht="15.5"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1" outlineLevel="1">
      <c r="A108" s="520">
        <v>22</v>
      </c>
      <c r="B108" s="518"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1"/>
      <c r="Z108" s="410"/>
      <c r="AA108" s="410"/>
      <c r="AB108" s="410"/>
      <c r="AC108" s="410"/>
      <c r="AD108" s="410"/>
      <c r="AE108" s="410"/>
      <c r="AF108" s="410"/>
      <c r="AG108" s="410"/>
      <c r="AH108" s="410"/>
      <c r="AI108" s="410"/>
      <c r="AJ108" s="410"/>
      <c r="AK108" s="410"/>
      <c r="AL108" s="410"/>
      <c r="AM108" s="296">
        <f>SUM(Y108:AL108)</f>
        <v>0</v>
      </c>
    </row>
    <row r="109" spans="1:39" ht="15.5"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1" outlineLevel="1">
      <c r="A111" s="520">
        <v>23</v>
      </c>
      <c r="B111" s="518"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v>1</v>
      </c>
      <c r="Z111" s="410"/>
      <c r="AA111" s="410"/>
      <c r="AB111" s="410"/>
      <c r="AC111" s="410"/>
      <c r="AD111" s="410"/>
      <c r="AE111" s="410"/>
      <c r="AF111" s="410"/>
      <c r="AG111" s="410"/>
      <c r="AH111" s="410"/>
      <c r="AI111" s="410"/>
      <c r="AJ111" s="410"/>
      <c r="AK111" s="410"/>
      <c r="AL111" s="410"/>
      <c r="AM111" s="296">
        <f>SUM(Y111:AL111)</f>
        <v>1</v>
      </c>
    </row>
    <row r="112" spans="1:39" ht="15.5" outlineLevel="1">
      <c r="B112" s="294" t="s">
        <v>267</v>
      </c>
      <c r="C112" s="291" t="s">
        <v>163</v>
      </c>
      <c r="D112" s="295">
        <f>'7.  Persistence Report'!AU172</f>
        <v>113382</v>
      </c>
      <c r="E112" s="295">
        <f>'7.  Persistence Report'!AV172</f>
        <v>113382</v>
      </c>
      <c r="F112" s="295">
        <f>'7.  Persistence Report'!AW172</f>
        <v>113382</v>
      </c>
      <c r="G112" s="295">
        <f>'7.  Persistence Report'!AX172</f>
        <v>113382</v>
      </c>
      <c r="H112" s="295">
        <f>'7.  Persistence Report'!AY172</f>
        <v>113382</v>
      </c>
      <c r="I112" s="295">
        <f>'7.  Persistence Report'!AZ172</f>
        <v>113382</v>
      </c>
      <c r="J112" s="295">
        <f>'7.  Persistence Report'!BA172</f>
        <v>113382</v>
      </c>
      <c r="K112" s="295">
        <f>'7.  Persistence Report'!BB172</f>
        <v>113382</v>
      </c>
      <c r="L112" s="295">
        <f>'7.  Persistence Report'!BC172</f>
        <v>113382</v>
      </c>
      <c r="M112" s="295">
        <f>'7.  Persistence Report'!BD172</f>
        <v>113382</v>
      </c>
      <c r="N112" s="291"/>
      <c r="O112" s="295">
        <f>'7.  Persistence Report'!P172</f>
        <v>6</v>
      </c>
      <c r="P112" s="295">
        <f>'7.  Persistence Report'!Q172</f>
        <v>6</v>
      </c>
      <c r="Q112" s="295">
        <f>'7.  Persistence Report'!R172</f>
        <v>6</v>
      </c>
      <c r="R112" s="295">
        <f>'7.  Persistence Report'!S172</f>
        <v>6</v>
      </c>
      <c r="S112" s="295">
        <f>'7.  Persistence Report'!T172</f>
        <v>6</v>
      </c>
      <c r="T112" s="295">
        <f>'7.  Persistence Report'!U172</f>
        <v>6</v>
      </c>
      <c r="U112" s="295">
        <f>'7.  Persistence Report'!V172</f>
        <v>6</v>
      </c>
      <c r="V112" s="295">
        <f>'7.  Persistence Report'!W172</f>
        <v>6</v>
      </c>
      <c r="W112" s="295">
        <f>'7.  Persistence Report'!X172</f>
        <v>6</v>
      </c>
      <c r="X112" s="295">
        <f>'7.  Persistence Report'!Y172</f>
        <v>6</v>
      </c>
      <c r="Y112" s="411">
        <f>Y111</f>
        <v>1</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5" outlineLevel="1">
      <c r="A114" s="520">
        <v>24</v>
      </c>
      <c r="B114" s="518"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5"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5"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5" outlineLevel="1">
      <c r="A118" s="520">
        <v>25</v>
      </c>
      <c r="B118" s="518"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5"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5" outlineLevel="1">
      <c r="A121" s="520">
        <v>26</v>
      </c>
      <c r="B121" s="518"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1">
        <v>0.14000000000000001</v>
      </c>
      <c r="AA121" s="531">
        <v>0.86</v>
      </c>
      <c r="AB121" s="410"/>
      <c r="AC121" s="531"/>
      <c r="AD121" s="410"/>
      <c r="AE121" s="410"/>
      <c r="AF121" s="415"/>
      <c r="AG121" s="415"/>
      <c r="AH121" s="415"/>
      <c r="AI121" s="415"/>
      <c r="AJ121" s="415"/>
      <c r="AK121" s="415"/>
      <c r="AL121" s="415"/>
      <c r="AM121" s="296">
        <f>SUM(Y121:AL121)</f>
        <v>1</v>
      </c>
    </row>
    <row r="122" spans="1:39" ht="15.5" outlineLevel="1">
      <c r="B122" s="294" t="s">
        <v>267</v>
      </c>
      <c r="C122" s="291" t="s">
        <v>163</v>
      </c>
      <c r="D122" s="295">
        <f>'7.  Persistence Report'!AU146</f>
        <v>395537</v>
      </c>
      <c r="E122" s="295">
        <f>'7.  Persistence Report'!AV146</f>
        <v>394977</v>
      </c>
      <c r="F122" s="295">
        <f>'7.  Persistence Report'!AW146</f>
        <v>394977</v>
      </c>
      <c r="G122" s="295">
        <f>'7.  Persistence Report'!AX146</f>
        <v>394977</v>
      </c>
      <c r="H122" s="295">
        <f>'7.  Persistence Report'!AY146</f>
        <v>394977</v>
      </c>
      <c r="I122" s="295">
        <f>'7.  Persistence Report'!AZ146</f>
        <v>394977</v>
      </c>
      <c r="J122" s="295">
        <f>'7.  Persistence Report'!BA146</f>
        <v>378441</v>
      </c>
      <c r="K122" s="295">
        <f>'7.  Persistence Report'!BB146</f>
        <v>378441</v>
      </c>
      <c r="L122" s="295">
        <f>'7.  Persistence Report'!BC146</f>
        <v>378441</v>
      </c>
      <c r="M122" s="295">
        <f>'7.  Persistence Report'!BD146</f>
        <v>326221</v>
      </c>
      <c r="N122" s="295">
        <f>N121</f>
        <v>12</v>
      </c>
      <c r="O122" s="295">
        <f>'7.  Persistence Report'!P146</f>
        <v>71</v>
      </c>
      <c r="P122" s="295">
        <f>'7.  Persistence Report'!Q146</f>
        <v>71</v>
      </c>
      <c r="Q122" s="295">
        <f>'7.  Persistence Report'!R146</f>
        <v>71</v>
      </c>
      <c r="R122" s="295">
        <f>'7.  Persistence Report'!S146</f>
        <v>71</v>
      </c>
      <c r="S122" s="295">
        <f>'7.  Persistence Report'!T146</f>
        <v>71</v>
      </c>
      <c r="T122" s="295">
        <f>'7.  Persistence Report'!U146</f>
        <v>71</v>
      </c>
      <c r="U122" s="295">
        <f>'7.  Persistence Report'!V146</f>
        <v>67</v>
      </c>
      <c r="V122" s="295">
        <f>'7.  Persistence Report'!W146</f>
        <v>67</v>
      </c>
      <c r="W122" s="295">
        <f>'7.  Persistence Report'!X146</f>
        <v>67</v>
      </c>
      <c r="X122" s="295">
        <f>'7.  Persistence Report'!Y146</f>
        <v>56</v>
      </c>
      <c r="Y122" s="411">
        <f>Y121</f>
        <v>0</v>
      </c>
      <c r="Z122" s="411">
        <f t="shared" ref="Z122" si="241">Z121</f>
        <v>0.14000000000000001</v>
      </c>
      <c r="AA122" s="411">
        <f t="shared" ref="AA122" si="242">AA121</f>
        <v>0.86</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1" outlineLevel="1">
      <c r="A124" s="520">
        <v>27</v>
      </c>
      <c r="B124" s="518"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5"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1" outlineLevel="1">
      <c r="A127" s="520">
        <v>28</v>
      </c>
      <c r="B127" s="518"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5"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1" outlineLevel="1">
      <c r="A130" s="520">
        <v>29</v>
      </c>
      <c r="B130" s="518"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5"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1" outlineLevel="1">
      <c r="A133" s="520">
        <v>30</v>
      </c>
      <c r="B133" s="518"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5"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1" outlineLevel="1">
      <c r="A136" s="520">
        <v>31</v>
      </c>
      <c r="B136" s="518"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5"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5" outlineLevel="1">
      <c r="B138" s="518"/>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0">
        <v>32</v>
      </c>
      <c r="B139" s="518"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5"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5" outlineLevel="1">
      <c r="B141" s="518"/>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5"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5" outlineLevel="1">
      <c r="A143" s="520">
        <v>33</v>
      </c>
      <c r="B143" s="518"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5"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5" outlineLevel="1">
      <c r="B145" s="518"/>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5" outlineLevel="1">
      <c r="A146" s="520">
        <v>34</v>
      </c>
      <c r="B146" s="518"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5"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5" outlineLevel="1">
      <c r="B148" s="518"/>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5" outlineLevel="1">
      <c r="A149" s="520">
        <v>35</v>
      </c>
      <c r="B149" s="518"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5"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5" outlineLevel="1">
      <c r="B152" s="288" t="s">
        <v>501</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6.5" outlineLevel="1">
      <c r="A153" s="520">
        <v>36</v>
      </c>
      <c r="B153" s="518"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5"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5" outlineLevel="1">
      <c r="B155" s="518"/>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1" outlineLevel="1">
      <c r="A156" s="520">
        <v>37</v>
      </c>
      <c r="B156" s="518"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5"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5" outlineLevel="1">
      <c r="B158" s="518"/>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5" outlineLevel="1">
      <c r="A159" s="520">
        <v>38</v>
      </c>
      <c r="B159" s="518"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5"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5" outlineLevel="1">
      <c r="B161" s="518"/>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1" outlineLevel="1">
      <c r="A162" s="520">
        <v>39</v>
      </c>
      <c r="B162" s="518"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5"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5" outlineLevel="1">
      <c r="B164" s="518"/>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1" outlineLevel="1">
      <c r="A165" s="520">
        <v>40</v>
      </c>
      <c r="B165" s="518"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5"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5" outlineLevel="1">
      <c r="B167" s="518"/>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6.5" outlineLevel="1">
      <c r="A168" s="520">
        <v>41</v>
      </c>
      <c r="B168" s="518"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5"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5" outlineLevel="1">
      <c r="B170" s="518"/>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1" outlineLevel="1">
      <c r="A171" s="520">
        <v>42</v>
      </c>
      <c r="B171" s="518"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5"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5" outlineLevel="1">
      <c r="B173" s="518"/>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5" outlineLevel="1">
      <c r="A174" s="520">
        <v>43</v>
      </c>
      <c r="B174" s="518"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5"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5" outlineLevel="1">
      <c r="B176" s="518"/>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6.5" outlineLevel="1">
      <c r="A177" s="520">
        <v>44</v>
      </c>
      <c r="B177" s="518"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5"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5" outlineLevel="1">
      <c r="B179" s="518"/>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1" outlineLevel="1">
      <c r="A180" s="520">
        <v>45</v>
      </c>
      <c r="B180" s="518"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5"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5" outlineLevel="1">
      <c r="B182" s="518"/>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1" outlineLevel="1">
      <c r="A183" s="520">
        <v>46</v>
      </c>
      <c r="B183" s="518"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5"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5" outlineLevel="1">
      <c r="B185" s="518"/>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1" outlineLevel="1">
      <c r="A186" s="520">
        <v>47</v>
      </c>
      <c r="B186" s="518"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5"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5" outlineLevel="1">
      <c r="B188" s="518"/>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1" outlineLevel="1">
      <c r="A189" s="520">
        <v>48</v>
      </c>
      <c r="B189" s="518"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5"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5" outlineLevel="1">
      <c r="B191" s="518"/>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1" outlineLevel="1">
      <c r="A192" s="520">
        <v>49</v>
      </c>
      <c r="B192" s="518"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5"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5">
      <c r="B195" s="327" t="s">
        <v>271</v>
      </c>
      <c r="C195" s="329"/>
      <c r="D195" s="329">
        <f>SUM(D38:D193)</f>
        <v>24092817</v>
      </c>
      <c r="E195" s="329">
        <f>SUM(E38:E193)</f>
        <v>24057143</v>
      </c>
      <c r="F195" s="329">
        <f t="shared" ref="F195:M195" si="553">SUM(F38:F193)</f>
        <v>24057142</v>
      </c>
      <c r="G195" s="329">
        <f t="shared" si="553"/>
        <v>24059405</v>
      </c>
      <c r="H195" s="329">
        <f t="shared" si="553"/>
        <v>24041270</v>
      </c>
      <c r="I195" s="329">
        <f t="shared" si="553"/>
        <v>23928456</v>
      </c>
      <c r="J195" s="329">
        <f t="shared" si="553"/>
        <v>23911919</v>
      </c>
      <c r="K195" s="329">
        <f t="shared" si="553"/>
        <v>23910925</v>
      </c>
      <c r="L195" s="329">
        <f t="shared" si="553"/>
        <v>23737528</v>
      </c>
      <c r="M195" s="329">
        <f t="shared" si="553"/>
        <v>22253932</v>
      </c>
      <c r="N195" s="329"/>
      <c r="O195" s="329">
        <f>SUM(O38:O193)</f>
        <v>4392</v>
      </c>
      <c r="P195" s="329">
        <f t="shared" ref="P195:X195" si="554">SUM(P38:P193)</f>
        <v>4390</v>
      </c>
      <c r="Q195" s="329">
        <f t="shared" si="554"/>
        <v>4390</v>
      </c>
      <c r="R195" s="329">
        <f t="shared" si="554"/>
        <v>4390</v>
      </c>
      <c r="S195" s="329">
        <f t="shared" si="554"/>
        <v>4396</v>
      </c>
      <c r="T195" s="329">
        <f t="shared" si="554"/>
        <v>4368</v>
      </c>
      <c r="U195" s="329">
        <f t="shared" si="554"/>
        <v>4364</v>
      </c>
      <c r="V195" s="329">
        <f t="shared" si="554"/>
        <v>4364</v>
      </c>
      <c r="W195" s="329">
        <f t="shared" si="554"/>
        <v>4310</v>
      </c>
      <c r="X195" s="329">
        <f t="shared" si="554"/>
        <v>4068</v>
      </c>
      <c r="Y195" s="329">
        <f>IF(Y36="kWh",SUMPRODUCT(D38:D193,Y38:Y193))</f>
        <v>6104103</v>
      </c>
      <c r="Z195" s="329">
        <f>IF(Z36="kWh",SUMPRODUCT(D38:D193,Z38:Z193))</f>
        <v>7762104.2899999991</v>
      </c>
      <c r="AA195" s="329">
        <f>IF(AA36="kw",SUMPRODUCT(N38:N193,O38:O193,AA38:AA193),SUMPRODUCT(D38:D193,AA38:AA193))</f>
        <v>23694.120000000003</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9138000</v>
      </c>
      <c r="Z196" s="392">
        <f>HLOOKUP(Z35,'2. LRAMVA Threshold'!$B$42:$Q$53,7,FALSE)</f>
        <v>918000</v>
      </c>
      <c r="AA196" s="392">
        <f>HLOOKUP(AA35,'2. LRAMVA Threshold'!$B$42:$Q$53,7,FALSE)</f>
        <v>56525.715164811285</v>
      </c>
      <c r="AB196" s="392">
        <f>HLOOKUP(AB35,'2. LRAMVA Threshold'!$B$42:$Q$53,7,FALSE)</f>
        <v>1203.4557846211967</v>
      </c>
      <c r="AC196" s="392">
        <f>HLOOKUP(AC35,'2. LRAMVA Threshold'!$B$42:$Q$53,7,FALSE)</f>
        <v>15.731448164982963</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5">
      <c r="B197" s="519"/>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1.5900000000000001E-2</v>
      </c>
      <c r="Z198" s="341">
        <f>HLOOKUP(Z$35,'3.  Distribution Rates'!$C$122:$P$133,7,FALSE)</f>
        <v>1.55E-2</v>
      </c>
      <c r="AA198" s="341">
        <f>HLOOKUP(AA$35,'3.  Distribution Rates'!$C$122:$P$133,7,FALSE)</f>
        <v>4.6852999999999998</v>
      </c>
      <c r="AB198" s="341">
        <f>HLOOKUP(AB$35,'3.  Distribution Rates'!$C$122:$P$133,7,FALSE)</f>
        <v>2.7193000000000001</v>
      </c>
      <c r="AC198" s="341">
        <f>HLOOKUP(AC$35,'3.  Distribution Rates'!$C$122:$P$133,7,FALSE)</f>
        <v>22.8996</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6">
        <f>SUM(Y199:AL199)</f>
        <v>0</v>
      </c>
    </row>
    <row r="200" spans="2:39" ht="15.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6">
        <f>SUM(Y200:AL200)</f>
        <v>0</v>
      </c>
    </row>
    <row r="201" spans="2:39" ht="15.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14683.908325571956</v>
      </c>
      <c r="Z201" s="378">
        <f>'4.  2011-2014 LRAM'!Z396*Z198</f>
        <v>724.11894131985287</v>
      </c>
      <c r="AA201" s="378">
        <f>'4.  2011-2014 LRAM'!AA396*AA198</f>
        <v>47457.308783415414</v>
      </c>
      <c r="AB201" s="378">
        <f>'4.  2011-2014 LRAM'!AB396*AB198</f>
        <v>544.17234813001471</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6">
        <f>SUM(Y201:AL201)</f>
        <v>63409.50839843724</v>
      </c>
    </row>
    <row r="202" spans="2:39" ht="15.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50346.15383203925</v>
      </c>
      <c r="Z202" s="378">
        <f>'4.  2011-2014 LRAM'!Z526*Z198</f>
        <v>5371.4269087807843</v>
      </c>
      <c r="AA202" s="378">
        <f>'4.  2011-2014 LRAM'!AA526*AA198</f>
        <v>58852.990729659548</v>
      </c>
      <c r="AB202" s="378">
        <f>'4.  2011-2014 LRAM'!AB526*AB198</f>
        <v>729.00690530272664</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6">
        <f>SUM(Y202:AL202)</f>
        <v>115299.57837578231</v>
      </c>
    </row>
    <row r="203" spans="2:39" ht="15.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97055.237700000012</v>
      </c>
      <c r="Z203" s="378">
        <f>Z195*Z198</f>
        <v>120312.61649499998</v>
      </c>
      <c r="AA203" s="378">
        <f>AA195*AA198</f>
        <v>111014.06043600001</v>
      </c>
      <c r="AB203" s="378">
        <f t="shared" ref="AB203:AL203" si="555">AB195*AB198</f>
        <v>0</v>
      </c>
      <c r="AC203" s="378">
        <f t="shared" si="555"/>
        <v>0</v>
      </c>
      <c r="AD203" s="378">
        <f t="shared" si="555"/>
        <v>0</v>
      </c>
      <c r="AE203" s="378">
        <f t="shared" si="555"/>
        <v>0</v>
      </c>
      <c r="AF203" s="378">
        <f t="shared" si="555"/>
        <v>0</v>
      </c>
      <c r="AG203" s="378">
        <f t="shared" si="555"/>
        <v>0</v>
      </c>
      <c r="AH203" s="378">
        <f t="shared" si="555"/>
        <v>0</v>
      </c>
      <c r="AI203" s="378">
        <f t="shared" si="555"/>
        <v>0</v>
      </c>
      <c r="AJ203" s="378">
        <f t="shared" si="555"/>
        <v>0</v>
      </c>
      <c r="AK203" s="378">
        <f t="shared" si="555"/>
        <v>0</v>
      </c>
      <c r="AL203" s="378">
        <f t="shared" si="555"/>
        <v>0</v>
      </c>
      <c r="AM203" s="626">
        <f>SUM(Y203:AL203)</f>
        <v>328381.91463100002</v>
      </c>
    </row>
    <row r="204" spans="2:39" ht="15.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162085.29985761121</v>
      </c>
      <c r="Z204" s="346">
        <f>SUM(Z199:Z203)</f>
        <v>126408.16234510062</v>
      </c>
      <c r="AA204" s="346">
        <f t="shared" ref="AA204:AE204" si="556">SUM(AA199:AA203)</f>
        <v>217324.35994907498</v>
      </c>
      <c r="AB204" s="346">
        <f t="shared" si="556"/>
        <v>1273.1792534327415</v>
      </c>
      <c r="AC204" s="346">
        <f t="shared" si="556"/>
        <v>0</v>
      </c>
      <c r="AD204" s="346">
        <f t="shared" si="556"/>
        <v>0</v>
      </c>
      <c r="AE204" s="346">
        <f t="shared" si="556"/>
        <v>0</v>
      </c>
      <c r="AF204" s="346">
        <f>SUM(AF199:AF203)</f>
        <v>0</v>
      </c>
      <c r="AG204" s="346">
        <f>SUM(AG199:AG203)</f>
        <v>0</v>
      </c>
      <c r="AH204" s="346">
        <f t="shared" ref="AH204:AL204" si="557">SUM(AH199:AH203)</f>
        <v>0</v>
      </c>
      <c r="AI204" s="346">
        <f t="shared" si="557"/>
        <v>0</v>
      </c>
      <c r="AJ204" s="346">
        <f t="shared" si="557"/>
        <v>0</v>
      </c>
      <c r="AK204" s="346">
        <f t="shared" si="557"/>
        <v>0</v>
      </c>
      <c r="AL204" s="346">
        <f t="shared" si="557"/>
        <v>0</v>
      </c>
      <c r="AM204" s="407">
        <f>SUM(AM199:AM203)</f>
        <v>507091.00140521955</v>
      </c>
    </row>
    <row r="205" spans="2:39" ht="15.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145294.20000000001</v>
      </c>
      <c r="Z205" s="347">
        <f t="shared" ref="Z205:AE205" si="558">Z196*Z198</f>
        <v>14229</v>
      </c>
      <c r="AA205" s="347">
        <f t="shared" si="558"/>
        <v>264839.93326169031</v>
      </c>
      <c r="AB205" s="347">
        <f t="shared" si="558"/>
        <v>3272.5573151204203</v>
      </c>
      <c r="AC205" s="347">
        <f t="shared" si="558"/>
        <v>360.24387039884385</v>
      </c>
      <c r="AD205" s="347">
        <f t="shared" si="558"/>
        <v>0</v>
      </c>
      <c r="AE205" s="347">
        <f t="shared" si="558"/>
        <v>0</v>
      </c>
      <c r="AF205" s="347">
        <f>AF196*AF198</f>
        <v>0</v>
      </c>
      <c r="AG205" s="347">
        <f t="shared" ref="AG205:AL205" si="559">AG196*AG198</f>
        <v>0</v>
      </c>
      <c r="AH205" s="347">
        <f t="shared" si="559"/>
        <v>0</v>
      </c>
      <c r="AI205" s="347">
        <f t="shared" si="559"/>
        <v>0</v>
      </c>
      <c r="AJ205" s="347">
        <f t="shared" si="559"/>
        <v>0</v>
      </c>
      <c r="AK205" s="347">
        <f t="shared" si="559"/>
        <v>0</v>
      </c>
      <c r="AL205" s="347">
        <f t="shared" si="559"/>
        <v>0</v>
      </c>
      <c r="AM205" s="407">
        <f>SUM(Y205:AL205)</f>
        <v>427995.93444720958</v>
      </c>
    </row>
    <row r="206" spans="2:39" ht="15.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79095.066958009964</v>
      </c>
    </row>
    <row r="207" spans="2:39" ht="15.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6068989</v>
      </c>
      <c r="Z208" s="291">
        <f>SUMPRODUCT(E38:E193,Z38:Z193)</f>
        <v>7762025.8899999997</v>
      </c>
      <c r="AA208" s="291">
        <f>IF(AA36="kw",SUMPRODUCT(N38:N193,P38:P193,AA38:AA193),SUMPRODUCT(E38:E193,AA38:AA193))</f>
        <v>23694.120000000003</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6068989</v>
      </c>
      <c r="Z209" s="291">
        <f>SUMPRODUCT(F38:F193,Z38:Z193)</f>
        <v>7762025.8600000003</v>
      </c>
      <c r="AA209" s="291">
        <f>IF(AA36="kw",SUMPRODUCT(N38:N193,Q38:Q193,AA38:AA193),SUMPRODUCT(F38:F193,AA38:AA193))</f>
        <v>23694.120000000003</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6068989</v>
      </c>
      <c r="Z210" s="291">
        <f>SUMPRODUCT(G38:G193,Z38:Z193)</f>
        <v>7763759.2400000002</v>
      </c>
      <c r="AA210" s="291">
        <f>IF(AA36="kw",SUMPRODUCT(N38:N193,R38:R193,AA38:AA193),SUMPRODUCT(G38:G193,AA38:AA193))</f>
        <v>23694.120000000003</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6050854</v>
      </c>
      <c r="Z211" s="291">
        <f>SUMPRODUCT(H38:H193,Z38:Z193)</f>
        <v>7763759.2400000002</v>
      </c>
      <c r="AA211" s="291">
        <f>IF(AA36="kw",SUMPRODUCT(N38:N193,S38:S193,AA38:AA193),SUMPRODUCT(H38:H193,AA38:AA193))</f>
        <v>23694.120000000003</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6019924</v>
      </c>
      <c r="Z212" s="326">
        <f>SUMPRODUCT(I38:I193,Z38:Z193)</f>
        <v>7681875.2400000002</v>
      </c>
      <c r="AA212" s="326">
        <f>IF(AA36="kw",SUMPRODUCT(N38:N193,T38:T193,AA38:AA193),SUMPRODUCT(I38:I193,AA38:AA193))</f>
        <v>23694.120000000003</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584</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5">
      <c r="B214" s="438"/>
    </row>
    <row r="215" spans="1:39" ht="15.5">
      <c r="B215" s="438"/>
    </row>
    <row r="216" spans="1:39" ht="15.5">
      <c r="B216" s="280" t="s">
        <v>273</v>
      </c>
      <c r="C216" s="281"/>
      <c r="D216" s="587" t="s">
        <v>525</v>
      </c>
      <c r="E216" s="253"/>
      <c r="F216" s="587"/>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16" t="s">
        <v>211</v>
      </c>
      <c r="C217" s="818" t="s">
        <v>33</v>
      </c>
      <c r="D217" s="284" t="s">
        <v>421</v>
      </c>
      <c r="E217" s="820" t="s">
        <v>209</v>
      </c>
      <c r="F217" s="821"/>
      <c r="G217" s="821"/>
      <c r="H217" s="821"/>
      <c r="I217" s="821"/>
      <c r="J217" s="821"/>
      <c r="K217" s="821"/>
      <c r="L217" s="821"/>
      <c r="M217" s="822"/>
      <c r="N217" s="826" t="s">
        <v>213</v>
      </c>
      <c r="O217" s="284" t="s">
        <v>422</v>
      </c>
      <c r="P217" s="820" t="s">
        <v>212</v>
      </c>
      <c r="Q217" s="821"/>
      <c r="R217" s="821"/>
      <c r="S217" s="821"/>
      <c r="T217" s="821"/>
      <c r="U217" s="821"/>
      <c r="V217" s="821"/>
      <c r="W217" s="821"/>
      <c r="X217" s="822"/>
      <c r="Y217" s="823" t="s">
        <v>243</v>
      </c>
      <c r="Z217" s="824"/>
      <c r="AA217" s="824"/>
      <c r="AB217" s="824"/>
      <c r="AC217" s="824"/>
      <c r="AD217" s="824"/>
      <c r="AE217" s="824"/>
      <c r="AF217" s="824"/>
      <c r="AG217" s="824"/>
      <c r="AH217" s="824"/>
      <c r="AI217" s="824"/>
      <c r="AJ217" s="824"/>
      <c r="AK217" s="824"/>
      <c r="AL217" s="824"/>
      <c r="AM217" s="825"/>
    </row>
    <row r="218" spans="1:39" ht="60.75" customHeight="1">
      <c r="B218" s="817"/>
      <c r="C218" s="819"/>
      <c r="D218" s="285">
        <v>2016</v>
      </c>
      <c r="E218" s="285">
        <v>2017</v>
      </c>
      <c r="F218" s="285">
        <v>2018</v>
      </c>
      <c r="G218" s="285">
        <v>2019</v>
      </c>
      <c r="H218" s="285">
        <v>2020</v>
      </c>
      <c r="I218" s="285">
        <v>2021</v>
      </c>
      <c r="J218" s="285">
        <v>2022</v>
      </c>
      <c r="K218" s="285">
        <v>2023</v>
      </c>
      <c r="L218" s="285">
        <v>2024</v>
      </c>
      <c r="M218" s="285">
        <v>2025</v>
      </c>
      <c r="N218" s="827"/>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GS&gt;1,000 kW</v>
      </c>
      <c r="AC218" s="285" t="str">
        <f>'1.  LRAMVA Summary'!H52</f>
        <v>Street Lighting</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6"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5"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5" outlineLevel="1">
      <c r="A221" s="520">
        <v>1</v>
      </c>
      <c r="B221" s="518" t="s">
        <v>95</v>
      </c>
      <c r="C221" s="291" t="s">
        <v>25</v>
      </c>
      <c r="D221" s="295">
        <f>'7.  Persistence Report'!AV157</f>
        <v>6840493</v>
      </c>
      <c r="E221" s="295">
        <f>'7.  Persistence Report'!AW157</f>
        <v>6840493</v>
      </c>
      <c r="F221" s="295">
        <f>'7.  Persistence Report'!AX157</f>
        <v>6840493</v>
      </c>
      <c r="G221" s="295">
        <f>'7.  Persistence Report'!AY157</f>
        <v>6840493</v>
      </c>
      <c r="H221" s="295">
        <f>'7.  Persistence Report'!AZ157</f>
        <v>6840493</v>
      </c>
      <c r="I221" s="295">
        <f>'7.  Persistence Report'!BA157</f>
        <v>6840493</v>
      </c>
      <c r="J221" s="295">
        <f>'7.  Persistence Report'!BB157</f>
        <v>6840493</v>
      </c>
      <c r="K221" s="295">
        <f>'7.  Persistence Report'!BC157</f>
        <v>6839739</v>
      </c>
      <c r="L221" s="295">
        <f>'7.  Persistence Report'!BD157</f>
        <v>6839739</v>
      </c>
      <c r="M221" s="295">
        <f>'7.  Persistence Report'!BE157</f>
        <v>6816915</v>
      </c>
      <c r="N221" s="291"/>
      <c r="O221" s="295">
        <f>'7.  Persistence Report'!Q157</f>
        <v>444</v>
      </c>
      <c r="P221" s="295">
        <f>'7.  Persistence Report'!R157</f>
        <v>444</v>
      </c>
      <c r="Q221" s="295">
        <f>'7.  Persistence Report'!S157</f>
        <v>444</v>
      </c>
      <c r="R221" s="295">
        <f>'7.  Persistence Report'!T157</f>
        <v>444</v>
      </c>
      <c r="S221" s="295">
        <f>'7.  Persistence Report'!U157</f>
        <v>444</v>
      </c>
      <c r="T221" s="295">
        <f>'7.  Persistence Report'!V157</f>
        <v>444</v>
      </c>
      <c r="U221" s="295">
        <f>'7.  Persistence Report'!W157</f>
        <v>444</v>
      </c>
      <c r="V221" s="295">
        <f>'7.  Persistence Report'!X157</f>
        <v>444</v>
      </c>
      <c r="W221" s="295">
        <f>'7.  Persistence Report'!Y157</f>
        <v>444</v>
      </c>
      <c r="X221" s="295">
        <f>'7.  Persistence Report'!Z157</f>
        <v>443</v>
      </c>
      <c r="Y221" s="410">
        <v>1</v>
      </c>
      <c r="Z221" s="410"/>
      <c r="AA221" s="410"/>
      <c r="AB221" s="410"/>
      <c r="AC221" s="410"/>
      <c r="AD221" s="410"/>
      <c r="AE221" s="410"/>
      <c r="AF221" s="410"/>
      <c r="AG221" s="410"/>
      <c r="AH221" s="410"/>
      <c r="AI221" s="410"/>
      <c r="AJ221" s="410"/>
      <c r="AK221" s="410"/>
      <c r="AL221" s="410"/>
      <c r="AM221" s="296">
        <f>SUM(Y221:AL221)</f>
        <v>1</v>
      </c>
    </row>
    <row r="222" spans="1:39" ht="15.5"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1</v>
      </c>
      <c r="Z222" s="411">
        <f t="shared" ref="Z222" si="560">Z221</f>
        <v>0</v>
      </c>
      <c r="AA222" s="411">
        <f t="shared" ref="AA222" si="561">AA221</f>
        <v>0</v>
      </c>
      <c r="AB222" s="411">
        <f t="shared" ref="AB222" si="562">AB221</f>
        <v>0</v>
      </c>
      <c r="AC222" s="411">
        <f t="shared" ref="AC222" si="563">AC221</f>
        <v>0</v>
      </c>
      <c r="AD222" s="411">
        <f t="shared" ref="AD222" si="564">AD221</f>
        <v>0</v>
      </c>
      <c r="AE222" s="411">
        <f t="shared" ref="AE222" si="565">AE221</f>
        <v>0</v>
      </c>
      <c r="AF222" s="411">
        <f t="shared" ref="AF222" si="566">AF221</f>
        <v>0</v>
      </c>
      <c r="AG222" s="411">
        <f t="shared" ref="AG222" si="567">AG221</f>
        <v>0</v>
      </c>
      <c r="AH222" s="411">
        <f t="shared" ref="AH222" si="568">AH221</f>
        <v>0</v>
      </c>
      <c r="AI222" s="411">
        <f t="shared" ref="AI222" si="569">AI221</f>
        <v>0</v>
      </c>
      <c r="AJ222" s="411">
        <f t="shared" ref="AJ222" si="570">AJ221</f>
        <v>0</v>
      </c>
      <c r="AK222" s="411">
        <f t="shared" ref="AK222" si="571">AK221</f>
        <v>0</v>
      </c>
      <c r="AL222" s="411">
        <f t="shared" ref="AL222" si="572">AL221</f>
        <v>0</v>
      </c>
      <c r="AM222" s="297"/>
    </row>
    <row r="223" spans="1:39" ht="15.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5" outlineLevel="1">
      <c r="A224" s="520">
        <v>2</v>
      </c>
      <c r="B224" s="518"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5"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3">Z224</f>
        <v>0</v>
      </c>
      <c r="AA225" s="411">
        <f t="shared" ref="AA225" si="574">AA224</f>
        <v>0</v>
      </c>
      <c r="AB225" s="411">
        <f t="shared" ref="AB225" si="575">AB224</f>
        <v>0</v>
      </c>
      <c r="AC225" s="411">
        <f t="shared" ref="AC225" si="576">AC224</f>
        <v>0</v>
      </c>
      <c r="AD225" s="411">
        <f t="shared" ref="AD225" si="577">AD224</f>
        <v>0</v>
      </c>
      <c r="AE225" s="411">
        <f t="shared" ref="AE225" si="578">AE224</f>
        <v>0</v>
      </c>
      <c r="AF225" s="411">
        <f t="shared" ref="AF225" si="579">AF224</f>
        <v>0</v>
      </c>
      <c r="AG225" s="411">
        <f t="shared" ref="AG225" si="580">AG224</f>
        <v>0</v>
      </c>
      <c r="AH225" s="411">
        <f t="shared" ref="AH225" si="581">AH224</f>
        <v>0</v>
      </c>
      <c r="AI225" s="411">
        <f t="shared" ref="AI225" si="582">AI224</f>
        <v>0</v>
      </c>
      <c r="AJ225" s="411">
        <f t="shared" ref="AJ225" si="583">AJ224</f>
        <v>0</v>
      </c>
      <c r="AK225" s="411">
        <f t="shared" ref="AK225" si="584">AK224</f>
        <v>0</v>
      </c>
      <c r="AL225" s="411">
        <f t="shared" ref="AL225" si="585">AL224</f>
        <v>0</v>
      </c>
      <c r="AM225" s="297"/>
    </row>
    <row r="226" spans="1:39" ht="15.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5" outlineLevel="1">
      <c r="A227" s="520">
        <v>3</v>
      </c>
      <c r="B227" s="518"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5"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6">Z227</f>
        <v>0</v>
      </c>
      <c r="AA228" s="411">
        <f t="shared" ref="AA228" si="587">AA227</f>
        <v>0</v>
      </c>
      <c r="AB228" s="411">
        <f t="shared" ref="AB228" si="588">AB227</f>
        <v>0</v>
      </c>
      <c r="AC228" s="411">
        <f t="shared" ref="AC228" si="589">AC227</f>
        <v>0</v>
      </c>
      <c r="AD228" s="411">
        <f t="shared" ref="AD228" si="590">AD227</f>
        <v>0</v>
      </c>
      <c r="AE228" s="411">
        <f t="shared" ref="AE228" si="591">AE227</f>
        <v>0</v>
      </c>
      <c r="AF228" s="411">
        <f t="shared" ref="AF228" si="592">AF227</f>
        <v>0</v>
      </c>
      <c r="AG228" s="411">
        <f t="shared" ref="AG228" si="593">AG227</f>
        <v>0</v>
      </c>
      <c r="AH228" s="411">
        <f t="shared" ref="AH228" si="594">AH227</f>
        <v>0</v>
      </c>
      <c r="AI228" s="411">
        <f t="shared" ref="AI228" si="595">AI227</f>
        <v>0</v>
      </c>
      <c r="AJ228" s="411">
        <f t="shared" ref="AJ228" si="596">AJ227</f>
        <v>0</v>
      </c>
      <c r="AK228" s="411">
        <f t="shared" ref="AK228" si="597">AK227</f>
        <v>0</v>
      </c>
      <c r="AL228" s="411">
        <f t="shared" ref="AL228" si="598">AL227</f>
        <v>0</v>
      </c>
      <c r="AM228" s="297"/>
    </row>
    <row r="229" spans="1:39" ht="15.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5" outlineLevel="1">
      <c r="A230" s="520">
        <v>4</v>
      </c>
      <c r="B230" s="518" t="s">
        <v>668</v>
      </c>
      <c r="C230" s="291" t="s">
        <v>25</v>
      </c>
      <c r="D230" s="295">
        <f>'7.  Persistence Report'!AV158</f>
        <v>1704051</v>
      </c>
      <c r="E230" s="295">
        <f>'7.  Persistence Report'!AW158</f>
        <v>1704051</v>
      </c>
      <c r="F230" s="295">
        <f>'7.  Persistence Report'!AX158</f>
        <v>1704051</v>
      </c>
      <c r="G230" s="295">
        <f>'7.  Persistence Report'!AY158</f>
        <v>1704051</v>
      </c>
      <c r="H230" s="295">
        <f>'7.  Persistence Report'!AZ158</f>
        <v>1704051</v>
      </c>
      <c r="I230" s="295">
        <f>'7.  Persistence Report'!BA158</f>
        <v>1704051</v>
      </c>
      <c r="J230" s="295">
        <f>'7.  Persistence Report'!BB158</f>
        <v>1704051</v>
      </c>
      <c r="K230" s="295">
        <f>'7.  Persistence Report'!BC158</f>
        <v>1704051</v>
      </c>
      <c r="L230" s="295">
        <f>'7.  Persistence Report'!BD158</f>
        <v>1704051</v>
      </c>
      <c r="M230" s="295">
        <f>'7.  Persistence Report'!BE158</f>
        <v>1704051</v>
      </c>
      <c r="N230" s="291"/>
      <c r="O230" s="295">
        <f>'7.  Persistence Report'!Q158</f>
        <v>509</v>
      </c>
      <c r="P230" s="295">
        <f>'7.  Persistence Report'!R158</f>
        <v>509</v>
      </c>
      <c r="Q230" s="295">
        <f>'7.  Persistence Report'!S158</f>
        <v>509</v>
      </c>
      <c r="R230" s="295">
        <f>'7.  Persistence Report'!T158</f>
        <v>509</v>
      </c>
      <c r="S230" s="295">
        <f>'7.  Persistence Report'!U158</f>
        <v>509</v>
      </c>
      <c r="T230" s="295">
        <f>'7.  Persistence Report'!V158</f>
        <v>509</v>
      </c>
      <c r="U230" s="295">
        <f>'7.  Persistence Report'!W158</f>
        <v>509</v>
      </c>
      <c r="V230" s="295">
        <f>'7.  Persistence Report'!X158</f>
        <v>509</v>
      </c>
      <c r="W230" s="295">
        <f>'7.  Persistence Report'!Y158</f>
        <v>509</v>
      </c>
      <c r="X230" s="295">
        <f>'7.  Persistence Report'!Z158</f>
        <v>509</v>
      </c>
      <c r="Y230" s="410">
        <v>1</v>
      </c>
      <c r="Z230" s="410"/>
      <c r="AA230" s="410"/>
      <c r="AB230" s="410"/>
      <c r="AC230" s="410"/>
      <c r="AD230" s="410"/>
      <c r="AE230" s="410"/>
      <c r="AF230" s="410"/>
      <c r="AG230" s="410"/>
      <c r="AH230" s="410"/>
      <c r="AI230" s="410"/>
      <c r="AJ230" s="410"/>
      <c r="AK230" s="410"/>
      <c r="AL230" s="410"/>
      <c r="AM230" s="296">
        <f>SUM(Y230:AL230)</f>
        <v>1</v>
      </c>
    </row>
    <row r="231" spans="1:39" ht="15.5"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1</v>
      </c>
      <c r="Z231" s="411">
        <f t="shared" ref="Z231" si="599">Z230</f>
        <v>0</v>
      </c>
      <c r="AA231" s="411">
        <f t="shared" ref="AA231" si="600">AA230</f>
        <v>0</v>
      </c>
      <c r="AB231" s="411">
        <f t="shared" ref="AB231" si="601">AB230</f>
        <v>0</v>
      </c>
      <c r="AC231" s="411">
        <f t="shared" ref="AC231" si="602">AC230</f>
        <v>0</v>
      </c>
      <c r="AD231" s="411">
        <f t="shared" ref="AD231" si="603">AD230</f>
        <v>0</v>
      </c>
      <c r="AE231" s="411">
        <f t="shared" ref="AE231" si="604">AE230</f>
        <v>0</v>
      </c>
      <c r="AF231" s="411">
        <f t="shared" ref="AF231" si="605">AF230</f>
        <v>0</v>
      </c>
      <c r="AG231" s="411">
        <f t="shared" ref="AG231" si="606">AG230</f>
        <v>0</v>
      </c>
      <c r="AH231" s="411">
        <f t="shared" ref="AH231" si="607">AH230</f>
        <v>0</v>
      </c>
      <c r="AI231" s="411">
        <f t="shared" ref="AI231" si="608">AI230</f>
        <v>0</v>
      </c>
      <c r="AJ231" s="411">
        <f t="shared" ref="AJ231" si="609">AJ230</f>
        <v>0</v>
      </c>
      <c r="AK231" s="411">
        <f t="shared" ref="AK231" si="610">AK230</f>
        <v>0</v>
      </c>
      <c r="AL231" s="411">
        <f t="shared" ref="AL231" si="611">AL230</f>
        <v>0</v>
      </c>
      <c r="AM231" s="297"/>
    </row>
    <row r="232" spans="1:39" ht="15.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1" outlineLevel="1">
      <c r="A233" s="520">
        <v>5</v>
      </c>
      <c r="B233" s="518"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5"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2">Z233</f>
        <v>0</v>
      </c>
      <c r="AA234" s="411">
        <f t="shared" ref="AA234" si="613">AA233</f>
        <v>0</v>
      </c>
      <c r="AB234" s="411">
        <f t="shared" ref="AB234" si="614">AB233</f>
        <v>0</v>
      </c>
      <c r="AC234" s="411">
        <f t="shared" ref="AC234" si="615">AC233</f>
        <v>0</v>
      </c>
      <c r="AD234" s="411">
        <f t="shared" ref="AD234" si="616">AD233</f>
        <v>0</v>
      </c>
      <c r="AE234" s="411">
        <f t="shared" ref="AE234" si="617">AE233</f>
        <v>0</v>
      </c>
      <c r="AF234" s="411">
        <f t="shared" ref="AF234" si="618">AF233</f>
        <v>0</v>
      </c>
      <c r="AG234" s="411">
        <f t="shared" ref="AG234" si="619">AG233</f>
        <v>0</v>
      </c>
      <c r="AH234" s="411">
        <f t="shared" ref="AH234" si="620">AH233</f>
        <v>0</v>
      </c>
      <c r="AI234" s="411">
        <f t="shared" ref="AI234" si="621">AI233</f>
        <v>0</v>
      </c>
      <c r="AJ234" s="411">
        <f t="shared" ref="AJ234" si="622">AJ233</f>
        <v>0</v>
      </c>
      <c r="AK234" s="411">
        <f t="shared" ref="AK234" si="623">AK233</f>
        <v>0</v>
      </c>
      <c r="AL234" s="411">
        <f t="shared" ref="AL234" si="624">AL233</f>
        <v>0</v>
      </c>
      <c r="AM234" s="297"/>
    </row>
    <row r="235" spans="1:39" ht="15.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5"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5" outlineLevel="1">
      <c r="A237" s="520">
        <v>6</v>
      </c>
      <c r="B237" s="518"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5"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5">Z237</f>
        <v>0</v>
      </c>
      <c r="AA238" s="411">
        <f t="shared" ref="AA238" si="626">AA237</f>
        <v>0</v>
      </c>
      <c r="AB238" s="411">
        <f t="shared" ref="AB238" si="627">AB237</f>
        <v>0</v>
      </c>
      <c r="AC238" s="411">
        <f t="shared" ref="AC238" si="628">AC237</f>
        <v>0</v>
      </c>
      <c r="AD238" s="411">
        <f t="shared" ref="AD238" si="629">AD237</f>
        <v>0</v>
      </c>
      <c r="AE238" s="411">
        <f t="shared" ref="AE238" si="630">AE237</f>
        <v>0</v>
      </c>
      <c r="AF238" s="411">
        <f t="shared" ref="AF238" si="631">AF237</f>
        <v>0</v>
      </c>
      <c r="AG238" s="411">
        <f t="shared" ref="AG238" si="632">AG237</f>
        <v>0</v>
      </c>
      <c r="AH238" s="411">
        <f t="shared" ref="AH238" si="633">AH237</f>
        <v>0</v>
      </c>
      <c r="AI238" s="411">
        <f t="shared" ref="AI238" si="634">AI237</f>
        <v>0</v>
      </c>
      <c r="AJ238" s="411">
        <f t="shared" ref="AJ238" si="635">AJ237</f>
        <v>0</v>
      </c>
      <c r="AK238" s="411">
        <f t="shared" ref="AK238" si="636">AK237</f>
        <v>0</v>
      </c>
      <c r="AL238" s="411">
        <f t="shared" ref="AL238" si="637">AL237</f>
        <v>0</v>
      </c>
      <c r="AM238" s="311"/>
    </row>
    <row r="239" spans="1:39" ht="15.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1" outlineLevel="1">
      <c r="A240" s="520">
        <v>7</v>
      </c>
      <c r="B240" s="518"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5"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8">Z240</f>
        <v>0</v>
      </c>
      <c r="AA241" s="411">
        <f t="shared" ref="AA241" si="639">AA240</f>
        <v>0</v>
      </c>
      <c r="AB241" s="411">
        <f t="shared" ref="AB241" si="640">AB240</f>
        <v>0</v>
      </c>
      <c r="AC241" s="411">
        <f t="shared" ref="AC241" si="641">AC240</f>
        <v>0</v>
      </c>
      <c r="AD241" s="411">
        <f t="shared" ref="AD241" si="642">AD240</f>
        <v>0</v>
      </c>
      <c r="AE241" s="411">
        <f t="shared" ref="AE241" si="643">AE240</f>
        <v>0</v>
      </c>
      <c r="AF241" s="411">
        <f t="shared" ref="AF241" si="644">AF240</f>
        <v>0</v>
      </c>
      <c r="AG241" s="411">
        <f t="shared" ref="AG241" si="645">AG240</f>
        <v>0</v>
      </c>
      <c r="AH241" s="411">
        <f t="shared" ref="AH241" si="646">AH240</f>
        <v>0</v>
      </c>
      <c r="AI241" s="411">
        <f t="shared" ref="AI241" si="647">AI240</f>
        <v>0</v>
      </c>
      <c r="AJ241" s="411">
        <f t="shared" ref="AJ241" si="648">AJ240</f>
        <v>0</v>
      </c>
      <c r="AK241" s="411">
        <f t="shared" ref="AK241" si="649">AK240</f>
        <v>0</v>
      </c>
      <c r="AL241" s="411">
        <f t="shared" ref="AL241" si="650">AL240</f>
        <v>0</v>
      </c>
      <c r="AM241" s="311"/>
    </row>
    <row r="242" spans="1:39" ht="15.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1" outlineLevel="1">
      <c r="A243" s="520">
        <v>8</v>
      </c>
      <c r="B243" s="518"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5"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51">Z243</f>
        <v>0</v>
      </c>
      <c r="AA244" s="411">
        <f t="shared" ref="AA244" si="652">AA243</f>
        <v>0</v>
      </c>
      <c r="AB244" s="411">
        <f t="shared" ref="AB244" si="653">AB243</f>
        <v>0</v>
      </c>
      <c r="AC244" s="411">
        <f t="shared" ref="AC244" si="654">AC243</f>
        <v>0</v>
      </c>
      <c r="AD244" s="411">
        <f t="shared" ref="AD244" si="655">AD243</f>
        <v>0</v>
      </c>
      <c r="AE244" s="411">
        <f t="shared" ref="AE244" si="656">AE243</f>
        <v>0</v>
      </c>
      <c r="AF244" s="411">
        <f t="shared" ref="AF244" si="657">AF243</f>
        <v>0</v>
      </c>
      <c r="AG244" s="411">
        <f t="shared" ref="AG244" si="658">AG243</f>
        <v>0</v>
      </c>
      <c r="AH244" s="411">
        <f t="shared" ref="AH244" si="659">AH243</f>
        <v>0</v>
      </c>
      <c r="AI244" s="411">
        <f t="shared" ref="AI244" si="660">AI243</f>
        <v>0</v>
      </c>
      <c r="AJ244" s="411">
        <f t="shared" ref="AJ244" si="661">AJ243</f>
        <v>0</v>
      </c>
      <c r="AK244" s="411">
        <f t="shared" ref="AK244" si="662">AK243</f>
        <v>0</v>
      </c>
      <c r="AL244" s="411">
        <f t="shared" ref="AL244" si="663">AL243</f>
        <v>0</v>
      </c>
      <c r="AM244" s="311"/>
    </row>
    <row r="245" spans="1:39" ht="15.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1" outlineLevel="1">
      <c r="A246" s="520">
        <v>9</v>
      </c>
      <c r="B246" s="518"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5"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4">Z246</f>
        <v>0</v>
      </c>
      <c r="AA247" s="411">
        <f t="shared" ref="AA247" si="665">AA246</f>
        <v>0</v>
      </c>
      <c r="AB247" s="411">
        <f t="shared" ref="AB247" si="666">AB246</f>
        <v>0</v>
      </c>
      <c r="AC247" s="411">
        <f t="shared" ref="AC247" si="667">AC246</f>
        <v>0</v>
      </c>
      <c r="AD247" s="411">
        <f t="shared" ref="AD247" si="668">AD246</f>
        <v>0</v>
      </c>
      <c r="AE247" s="411">
        <f t="shared" ref="AE247" si="669">AE246</f>
        <v>0</v>
      </c>
      <c r="AF247" s="411">
        <f t="shared" ref="AF247" si="670">AF246</f>
        <v>0</v>
      </c>
      <c r="AG247" s="411">
        <f t="shared" ref="AG247" si="671">AG246</f>
        <v>0</v>
      </c>
      <c r="AH247" s="411">
        <f t="shared" ref="AH247" si="672">AH246</f>
        <v>0</v>
      </c>
      <c r="AI247" s="411">
        <f t="shared" ref="AI247" si="673">AI246</f>
        <v>0</v>
      </c>
      <c r="AJ247" s="411">
        <f t="shared" ref="AJ247" si="674">AJ246</f>
        <v>0</v>
      </c>
      <c r="AK247" s="411">
        <f t="shared" ref="AK247" si="675">AK246</f>
        <v>0</v>
      </c>
      <c r="AL247" s="411">
        <f t="shared" ref="AL247" si="676">AL246</f>
        <v>0</v>
      </c>
      <c r="AM247" s="311"/>
    </row>
    <row r="248" spans="1:39" ht="15.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1" outlineLevel="1">
      <c r="A249" s="520">
        <v>10</v>
      </c>
      <c r="B249" s="518"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5"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7">Z249</f>
        <v>0</v>
      </c>
      <c r="AA250" s="411">
        <f t="shared" ref="AA250" si="678">AA249</f>
        <v>0</v>
      </c>
      <c r="AB250" s="411">
        <f t="shared" ref="AB250" si="679">AB249</f>
        <v>0</v>
      </c>
      <c r="AC250" s="411">
        <f t="shared" ref="AC250" si="680">AC249</f>
        <v>0</v>
      </c>
      <c r="AD250" s="411">
        <f t="shared" ref="AD250" si="681">AD249</f>
        <v>0</v>
      </c>
      <c r="AE250" s="411">
        <f t="shared" ref="AE250" si="682">AE249</f>
        <v>0</v>
      </c>
      <c r="AF250" s="411">
        <f t="shared" ref="AF250" si="683">AF249</f>
        <v>0</v>
      </c>
      <c r="AG250" s="411">
        <f t="shared" ref="AG250" si="684">AG249</f>
        <v>0</v>
      </c>
      <c r="AH250" s="411">
        <f t="shared" ref="AH250" si="685">AH249</f>
        <v>0</v>
      </c>
      <c r="AI250" s="411">
        <f t="shared" ref="AI250" si="686">AI249</f>
        <v>0</v>
      </c>
      <c r="AJ250" s="411">
        <f t="shared" ref="AJ250" si="687">AJ249</f>
        <v>0</v>
      </c>
      <c r="AK250" s="411">
        <f t="shared" ref="AK250" si="688">AK249</f>
        <v>0</v>
      </c>
      <c r="AL250" s="411">
        <f t="shared" ref="AL250" si="689">AL249</f>
        <v>0</v>
      </c>
      <c r="AM250" s="311"/>
    </row>
    <row r="251" spans="1:39" ht="15.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1" outlineLevel="1">
      <c r="A253" s="520">
        <v>11</v>
      </c>
      <c r="B253" s="518"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5"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90">Z253</f>
        <v>0</v>
      </c>
      <c r="AA254" s="411">
        <f t="shared" ref="AA254" si="691">AA253</f>
        <v>0</v>
      </c>
      <c r="AB254" s="411">
        <f t="shared" ref="AB254" si="692">AB253</f>
        <v>0</v>
      </c>
      <c r="AC254" s="411">
        <f t="shared" ref="AC254" si="693">AC253</f>
        <v>0</v>
      </c>
      <c r="AD254" s="411">
        <f t="shared" ref="AD254" si="694">AD253</f>
        <v>0</v>
      </c>
      <c r="AE254" s="411">
        <f t="shared" ref="AE254" si="695">AE253</f>
        <v>0</v>
      </c>
      <c r="AF254" s="411">
        <f t="shared" ref="AF254" si="696">AF253</f>
        <v>0</v>
      </c>
      <c r="AG254" s="411">
        <f t="shared" ref="AG254" si="697">AG253</f>
        <v>0</v>
      </c>
      <c r="AH254" s="411">
        <f t="shared" ref="AH254" si="698">AH253</f>
        <v>0</v>
      </c>
      <c r="AI254" s="411">
        <f t="shared" ref="AI254" si="699">AI253</f>
        <v>0</v>
      </c>
      <c r="AJ254" s="411">
        <f t="shared" ref="AJ254" si="700">AJ253</f>
        <v>0</v>
      </c>
      <c r="AK254" s="411">
        <f t="shared" ref="AK254" si="701">AK253</f>
        <v>0</v>
      </c>
      <c r="AL254" s="411">
        <f t="shared" ref="AL254" si="702">AL253</f>
        <v>0</v>
      </c>
      <c r="AM254" s="297"/>
    </row>
    <row r="255" spans="1:39" ht="15.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1" outlineLevel="1">
      <c r="A256" s="520">
        <v>12</v>
      </c>
      <c r="B256" s="518"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5"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3">Z256</f>
        <v>0</v>
      </c>
      <c r="AA257" s="411">
        <f t="shared" ref="AA257" si="704">AA256</f>
        <v>0</v>
      </c>
      <c r="AB257" s="411">
        <f t="shared" ref="AB257" si="705">AB256</f>
        <v>0</v>
      </c>
      <c r="AC257" s="411">
        <f t="shared" ref="AC257" si="706">AC256</f>
        <v>0</v>
      </c>
      <c r="AD257" s="411">
        <f t="shared" ref="AD257" si="707">AD256</f>
        <v>0</v>
      </c>
      <c r="AE257" s="411">
        <f t="shared" ref="AE257" si="708">AE256</f>
        <v>0</v>
      </c>
      <c r="AF257" s="411">
        <f t="shared" ref="AF257" si="709">AF256</f>
        <v>0</v>
      </c>
      <c r="AG257" s="411">
        <f t="shared" ref="AG257" si="710">AG256</f>
        <v>0</v>
      </c>
      <c r="AH257" s="411">
        <f t="shared" ref="AH257" si="711">AH256</f>
        <v>0</v>
      </c>
      <c r="AI257" s="411">
        <f t="shared" ref="AI257" si="712">AI256</f>
        <v>0</v>
      </c>
      <c r="AJ257" s="411">
        <f t="shared" ref="AJ257" si="713">AJ256</f>
        <v>0</v>
      </c>
      <c r="AK257" s="411">
        <f t="shared" ref="AK257" si="714">AK256</f>
        <v>0</v>
      </c>
      <c r="AL257" s="411">
        <f t="shared" ref="AL257" si="715">AL256</f>
        <v>0</v>
      </c>
      <c r="AM257" s="297"/>
    </row>
    <row r="258" spans="1:40" ht="15.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1" outlineLevel="1">
      <c r="A259" s="520">
        <v>13</v>
      </c>
      <c r="B259" s="518"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5"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6">Z259</f>
        <v>0</v>
      </c>
      <c r="AA260" s="411">
        <f t="shared" ref="AA260" si="717">AA259</f>
        <v>0</v>
      </c>
      <c r="AB260" s="411">
        <f t="shared" ref="AB260" si="718">AB259</f>
        <v>0</v>
      </c>
      <c r="AC260" s="411">
        <f t="shared" ref="AC260" si="719">AC259</f>
        <v>0</v>
      </c>
      <c r="AD260" s="411">
        <f t="shared" ref="AD260" si="720">AD259</f>
        <v>0</v>
      </c>
      <c r="AE260" s="411">
        <f t="shared" ref="AE260" si="721">AE259</f>
        <v>0</v>
      </c>
      <c r="AF260" s="411">
        <f t="shared" ref="AF260" si="722">AF259</f>
        <v>0</v>
      </c>
      <c r="AG260" s="411">
        <f t="shared" ref="AG260" si="723">AG259</f>
        <v>0</v>
      </c>
      <c r="AH260" s="411">
        <f t="shared" ref="AH260" si="724">AH259</f>
        <v>0</v>
      </c>
      <c r="AI260" s="411">
        <f t="shared" ref="AI260" si="725">AI259</f>
        <v>0</v>
      </c>
      <c r="AJ260" s="411">
        <f t="shared" ref="AJ260" si="726">AJ259</f>
        <v>0</v>
      </c>
      <c r="AK260" s="411">
        <f t="shared" ref="AK260" si="727">AK259</f>
        <v>0</v>
      </c>
      <c r="AL260" s="411">
        <f t="shared" ref="AL260" si="728">AL259</f>
        <v>0</v>
      </c>
      <c r="AM260" s="306"/>
    </row>
    <row r="261" spans="1:40" ht="15.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5" outlineLevel="1">
      <c r="B262" s="288" t="s">
        <v>107</v>
      </c>
      <c r="C262" s="289"/>
      <c r="D262" s="290"/>
      <c r="E262" s="290"/>
      <c r="F262" s="290"/>
      <c r="G262" s="290"/>
      <c r="H262" s="290"/>
      <c r="I262" s="290"/>
      <c r="J262" s="290"/>
      <c r="K262" s="290"/>
      <c r="L262" s="290"/>
      <c r="M262" s="290"/>
      <c r="N262" s="290"/>
      <c r="O262" s="290"/>
      <c r="P262" s="290"/>
      <c r="Q262" s="290"/>
      <c r="R262" s="290"/>
      <c r="S262" s="290"/>
      <c r="T262" s="290"/>
      <c r="U262" s="290"/>
      <c r="V262" s="290"/>
      <c r="W262" s="290"/>
      <c r="X262" s="290"/>
      <c r="Y262" s="414"/>
      <c r="Z262" s="414"/>
      <c r="AA262" s="414"/>
      <c r="AB262" s="414"/>
      <c r="AC262" s="414"/>
      <c r="AD262" s="414"/>
      <c r="AE262" s="414"/>
      <c r="AF262" s="414"/>
      <c r="AG262" s="414"/>
      <c r="AH262" s="414"/>
      <c r="AI262" s="414"/>
      <c r="AJ262" s="414"/>
      <c r="AK262" s="414"/>
      <c r="AL262" s="414"/>
      <c r="AM262" s="292"/>
    </row>
    <row r="263" spans="1:40" ht="15.5" outlineLevel="1">
      <c r="A263" s="520">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5"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9">Z263</f>
        <v>0</v>
      </c>
      <c r="AA264" s="411">
        <f t="shared" ref="AA264" si="730">AA263</f>
        <v>0</v>
      </c>
      <c r="AB264" s="411">
        <f t="shared" ref="AB264" si="731">AB263</f>
        <v>0</v>
      </c>
      <c r="AC264" s="411">
        <f t="shared" ref="AC264" si="732">AC263</f>
        <v>0</v>
      </c>
      <c r="AD264" s="411">
        <f t="shared" ref="AD264" si="733">AD263</f>
        <v>0</v>
      </c>
      <c r="AE264" s="411">
        <f t="shared" ref="AE264" si="734">AE263</f>
        <v>0</v>
      </c>
      <c r="AF264" s="411">
        <f t="shared" ref="AF264" si="735">AF263</f>
        <v>0</v>
      </c>
      <c r="AG264" s="411">
        <f t="shared" ref="AG264" si="736">AG263</f>
        <v>0</v>
      </c>
      <c r="AH264" s="411">
        <f t="shared" ref="AH264" si="737">AH263</f>
        <v>0</v>
      </c>
      <c r="AI264" s="411">
        <f t="shared" ref="AI264" si="738">AI263</f>
        <v>0</v>
      </c>
      <c r="AJ264" s="411">
        <f t="shared" ref="AJ264" si="739">AJ263</f>
        <v>0</v>
      </c>
      <c r="AK264" s="411">
        <f t="shared" ref="AK264" si="740">AK263</f>
        <v>0</v>
      </c>
      <c r="AL264" s="411">
        <f t="shared" ref="AL264" si="741">AL263</f>
        <v>0</v>
      </c>
      <c r="AM264" s="297"/>
    </row>
    <row r="265" spans="1:40" ht="15.5" outlineLevel="1">
      <c r="A265" s="521"/>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7"/>
    </row>
    <row r="266" spans="1:40" s="309" customFormat="1" ht="15.5" outlineLevel="1">
      <c r="A266" s="521"/>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5"/>
      <c r="AN266" s="628"/>
    </row>
    <row r="267" spans="1:40" ht="15.5" outlineLevel="1">
      <c r="A267" s="520">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5"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2">Z267</f>
        <v>0</v>
      </c>
      <c r="AA268" s="411">
        <f t="shared" si="742"/>
        <v>0</v>
      </c>
      <c r="AB268" s="411">
        <f t="shared" si="742"/>
        <v>0</v>
      </c>
      <c r="AC268" s="411">
        <f t="shared" si="742"/>
        <v>0</v>
      </c>
      <c r="AD268" s="411">
        <f t="shared" si="742"/>
        <v>0</v>
      </c>
      <c r="AE268" s="411">
        <f t="shared" si="742"/>
        <v>0</v>
      </c>
      <c r="AF268" s="411">
        <f t="shared" si="742"/>
        <v>0</v>
      </c>
      <c r="AG268" s="411">
        <f t="shared" si="742"/>
        <v>0</v>
      </c>
      <c r="AH268" s="411">
        <f t="shared" si="742"/>
        <v>0</v>
      </c>
      <c r="AI268" s="411">
        <f t="shared" si="742"/>
        <v>0</v>
      </c>
      <c r="AJ268" s="411">
        <f t="shared" si="742"/>
        <v>0</v>
      </c>
      <c r="AK268" s="411">
        <f t="shared" si="742"/>
        <v>0</v>
      </c>
      <c r="AL268" s="411">
        <f t="shared" si="742"/>
        <v>0</v>
      </c>
      <c r="AM268" s="297"/>
    </row>
    <row r="269" spans="1:40" ht="15.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5" outlineLevel="1">
      <c r="A270" s="520">
        <v>16</v>
      </c>
      <c r="B270" s="324"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5" outlineLevel="1">
      <c r="A271" s="520"/>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3">Z270</f>
        <v>0</v>
      </c>
      <c r="AA271" s="411">
        <f t="shared" si="743"/>
        <v>0</v>
      </c>
      <c r="AB271" s="411">
        <f t="shared" si="743"/>
        <v>0</v>
      </c>
      <c r="AC271" s="411">
        <f t="shared" si="743"/>
        <v>0</v>
      </c>
      <c r="AD271" s="411">
        <f t="shared" si="743"/>
        <v>0</v>
      </c>
      <c r="AE271" s="411">
        <f t="shared" si="743"/>
        <v>0</v>
      </c>
      <c r="AF271" s="411">
        <f t="shared" si="743"/>
        <v>0</v>
      </c>
      <c r="AG271" s="411">
        <f t="shared" si="743"/>
        <v>0</v>
      </c>
      <c r="AH271" s="411">
        <f t="shared" si="743"/>
        <v>0</v>
      </c>
      <c r="AI271" s="411">
        <f t="shared" si="743"/>
        <v>0</v>
      </c>
      <c r="AJ271" s="411">
        <f t="shared" si="743"/>
        <v>0</v>
      </c>
      <c r="AK271" s="411">
        <f t="shared" si="743"/>
        <v>0</v>
      </c>
      <c r="AL271" s="411">
        <f t="shared" si="743"/>
        <v>0</v>
      </c>
      <c r="AM271" s="297"/>
    </row>
    <row r="272" spans="1:40" s="283" customFormat="1" ht="15.5" outlineLevel="1">
      <c r="A272" s="520"/>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5" outlineLevel="1">
      <c r="B273" s="517" t="s">
        <v>495</v>
      </c>
      <c r="C273" s="320"/>
      <c r="D273" s="290"/>
      <c r="E273" s="290"/>
      <c r="F273" s="290"/>
      <c r="G273" s="290"/>
      <c r="H273" s="290"/>
      <c r="I273" s="290"/>
      <c r="J273" s="290"/>
      <c r="K273" s="290"/>
      <c r="L273" s="290"/>
      <c r="M273" s="290"/>
      <c r="N273" s="290"/>
      <c r="O273" s="290"/>
      <c r="P273" s="290"/>
      <c r="Q273" s="290"/>
      <c r="R273" s="290"/>
      <c r="S273" s="290"/>
      <c r="T273" s="290"/>
      <c r="U273" s="290"/>
      <c r="V273" s="290"/>
      <c r="W273" s="290"/>
      <c r="X273" s="290"/>
      <c r="Y273" s="414"/>
      <c r="Z273" s="414"/>
      <c r="AA273" s="414"/>
      <c r="AB273" s="414"/>
      <c r="AC273" s="414"/>
      <c r="AD273" s="414"/>
      <c r="AE273" s="414"/>
      <c r="AF273" s="414"/>
      <c r="AG273" s="414"/>
      <c r="AH273" s="414"/>
      <c r="AI273" s="414"/>
      <c r="AJ273" s="414"/>
      <c r="AK273" s="414"/>
      <c r="AL273" s="414"/>
      <c r="AM273" s="292"/>
    </row>
    <row r="274" spans="1:39" ht="15.5" outlineLevel="1">
      <c r="A274" s="520">
        <v>17</v>
      </c>
      <c r="B274" s="518"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5"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4">Z274</f>
        <v>0</v>
      </c>
      <c r="AA275" s="411">
        <f t="shared" si="744"/>
        <v>0</v>
      </c>
      <c r="AB275" s="411">
        <f t="shared" si="744"/>
        <v>0</v>
      </c>
      <c r="AC275" s="411">
        <f t="shared" si="744"/>
        <v>0</v>
      </c>
      <c r="AD275" s="411">
        <f t="shared" si="744"/>
        <v>0</v>
      </c>
      <c r="AE275" s="411">
        <f t="shared" si="744"/>
        <v>0</v>
      </c>
      <c r="AF275" s="411">
        <f t="shared" si="744"/>
        <v>0</v>
      </c>
      <c r="AG275" s="411">
        <f t="shared" si="744"/>
        <v>0</v>
      </c>
      <c r="AH275" s="411">
        <f t="shared" si="744"/>
        <v>0</v>
      </c>
      <c r="AI275" s="411">
        <f t="shared" si="744"/>
        <v>0</v>
      </c>
      <c r="AJ275" s="411">
        <f t="shared" si="744"/>
        <v>0</v>
      </c>
      <c r="AK275" s="411">
        <f t="shared" si="744"/>
        <v>0</v>
      </c>
      <c r="AL275" s="411">
        <f t="shared" si="744"/>
        <v>0</v>
      </c>
      <c r="AM275" s="306"/>
    </row>
    <row r="276" spans="1:39" ht="15.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5" outlineLevel="1">
      <c r="A277" s="520">
        <v>18</v>
      </c>
      <c r="B277" s="518"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5"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5">Z277</f>
        <v>0</v>
      </c>
      <c r="AA278" s="411">
        <f t="shared" si="745"/>
        <v>0</v>
      </c>
      <c r="AB278" s="411">
        <f t="shared" si="745"/>
        <v>0</v>
      </c>
      <c r="AC278" s="411">
        <f t="shared" si="745"/>
        <v>0</v>
      </c>
      <c r="AD278" s="411">
        <f t="shared" si="745"/>
        <v>0</v>
      </c>
      <c r="AE278" s="411">
        <f t="shared" si="745"/>
        <v>0</v>
      </c>
      <c r="AF278" s="411">
        <f t="shared" si="745"/>
        <v>0</v>
      </c>
      <c r="AG278" s="411">
        <f t="shared" si="745"/>
        <v>0</v>
      </c>
      <c r="AH278" s="411">
        <f t="shared" si="745"/>
        <v>0</v>
      </c>
      <c r="AI278" s="411">
        <f t="shared" si="745"/>
        <v>0</v>
      </c>
      <c r="AJ278" s="411">
        <f t="shared" si="745"/>
        <v>0</v>
      </c>
      <c r="AK278" s="411">
        <f t="shared" si="745"/>
        <v>0</v>
      </c>
      <c r="AL278" s="411">
        <f t="shared" si="745"/>
        <v>0</v>
      </c>
      <c r="AM278" s="306"/>
    </row>
    <row r="279" spans="1:39" ht="15.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5" outlineLevel="1">
      <c r="A280" s="520">
        <v>19</v>
      </c>
      <c r="B280" s="518"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5"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6">Z280</f>
        <v>0</v>
      </c>
      <c r="AA281" s="411">
        <f t="shared" si="746"/>
        <v>0</v>
      </c>
      <c r="AB281" s="411">
        <f t="shared" si="746"/>
        <v>0</v>
      </c>
      <c r="AC281" s="411">
        <f t="shared" si="746"/>
        <v>0</v>
      </c>
      <c r="AD281" s="411">
        <f t="shared" si="746"/>
        <v>0</v>
      </c>
      <c r="AE281" s="411">
        <f t="shared" si="746"/>
        <v>0</v>
      </c>
      <c r="AF281" s="411">
        <f t="shared" si="746"/>
        <v>0</v>
      </c>
      <c r="AG281" s="411">
        <f t="shared" si="746"/>
        <v>0</v>
      </c>
      <c r="AH281" s="411">
        <f t="shared" si="746"/>
        <v>0</v>
      </c>
      <c r="AI281" s="411">
        <f t="shared" si="746"/>
        <v>0</v>
      </c>
      <c r="AJ281" s="411">
        <f t="shared" si="746"/>
        <v>0</v>
      </c>
      <c r="AK281" s="411">
        <f t="shared" si="746"/>
        <v>0</v>
      </c>
      <c r="AL281" s="411">
        <f t="shared" si="746"/>
        <v>0</v>
      </c>
      <c r="AM281" s="297"/>
    </row>
    <row r="282" spans="1:39" ht="15.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5" outlineLevel="1">
      <c r="A283" s="520">
        <v>20</v>
      </c>
      <c r="B283" s="518"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5"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7">Y283</f>
        <v>0</v>
      </c>
      <c r="Z284" s="411">
        <f t="shared" si="747"/>
        <v>0</v>
      </c>
      <c r="AA284" s="411">
        <f t="shared" si="747"/>
        <v>0</v>
      </c>
      <c r="AB284" s="411">
        <f t="shared" si="747"/>
        <v>0</v>
      </c>
      <c r="AC284" s="411">
        <f t="shared" si="747"/>
        <v>0</v>
      </c>
      <c r="AD284" s="411">
        <f t="shared" si="747"/>
        <v>0</v>
      </c>
      <c r="AE284" s="411">
        <f t="shared" si="747"/>
        <v>0</v>
      </c>
      <c r="AF284" s="411">
        <f t="shared" si="747"/>
        <v>0</v>
      </c>
      <c r="AG284" s="411">
        <f t="shared" si="747"/>
        <v>0</v>
      </c>
      <c r="AH284" s="411">
        <f t="shared" si="747"/>
        <v>0</v>
      </c>
      <c r="AI284" s="411">
        <f t="shared" si="747"/>
        <v>0</v>
      </c>
      <c r="AJ284" s="411">
        <f t="shared" si="747"/>
        <v>0</v>
      </c>
      <c r="AK284" s="411">
        <f t="shared" si="747"/>
        <v>0</v>
      </c>
      <c r="AL284" s="411">
        <f t="shared" si="747"/>
        <v>0</v>
      </c>
      <c r="AM284" s="306"/>
    </row>
    <row r="285" spans="1:39" ht="15.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5" outlineLevel="1">
      <c r="B286" s="516" t="s">
        <v>502</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5" outlineLevel="1">
      <c r="B287" s="288" t="s">
        <v>498</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5" outlineLevel="1">
      <c r="A288" s="520">
        <v>21</v>
      </c>
      <c r="B288" s="518" t="s">
        <v>113</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5" outlineLevel="1">
      <c r="B289" s="294" t="s">
        <v>289</v>
      </c>
      <c r="C289" s="291" t="s">
        <v>163</v>
      </c>
      <c r="D289" s="295">
        <f>'7.  Persistence Report'!AV176</f>
        <v>572824</v>
      </c>
      <c r="E289" s="295">
        <f>'7.  Persistence Report'!AW176</f>
        <v>572824</v>
      </c>
      <c r="F289" s="295">
        <f>'7.  Persistence Report'!AX176</f>
        <v>572824</v>
      </c>
      <c r="G289" s="295">
        <f>'7.  Persistence Report'!AY176</f>
        <v>572824</v>
      </c>
      <c r="H289" s="295">
        <f>'7.  Persistence Report'!AZ176</f>
        <v>572824</v>
      </c>
      <c r="I289" s="295">
        <f>'7.  Persistence Report'!BA176</f>
        <v>572824</v>
      </c>
      <c r="J289" s="295">
        <f>'7.  Persistence Report'!BB176</f>
        <v>572824</v>
      </c>
      <c r="K289" s="295">
        <f>'7.  Persistence Report'!BC176</f>
        <v>572774</v>
      </c>
      <c r="L289" s="295">
        <f>'7.  Persistence Report'!BD176</f>
        <v>572774</v>
      </c>
      <c r="M289" s="295">
        <f>'7.  Persistence Report'!BE176</f>
        <v>573552</v>
      </c>
      <c r="N289" s="291"/>
      <c r="O289" s="295">
        <f>'7.  Persistence Report'!Q176</f>
        <v>36</v>
      </c>
      <c r="P289" s="295">
        <f>'7.  Persistence Report'!R176</f>
        <v>36</v>
      </c>
      <c r="Q289" s="295">
        <f>'7.  Persistence Report'!S176</f>
        <v>36</v>
      </c>
      <c r="R289" s="295">
        <f>'7.  Persistence Report'!T176</f>
        <v>36</v>
      </c>
      <c r="S289" s="295">
        <f>'7.  Persistence Report'!U176</f>
        <v>36</v>
      </c>
      <c r="T289" s="295">
        <f>'7.  Persistence Report'!V176</f>
        <v>36</v>
      </c>
      <c r="U289" s="295">
        <f>'7.  Persistence Report'!W176</f>
        <v>36</v>
      </c>
      <c r="V289" s="295">
        <f>'7.  Persistence Report'!X176</f>
        <v>36</v>
      </c>
      <c r="W289" s="295">
        <f>'7.  Persistence Report'!Y176</f>
        <v>36</v>
      </c>
      <c r="X289" s="295">
        <f>'7.  Persistence Report'!Z176</f>
        <v>36</v>
      </c>
      <c r="Y289" s="411">
        <f>Y288</f>
        <v>1</v>
      </c>
      <c r="Z289" s="411">
        <f t="shared" ref="Z289" si="748">Z288</f>
        <v>0</v>
      </c>
      <c r="AA289" s="411">
        <f t="shared" ref="AA289" si="749">AA288</f>
        <v>0</v>
      </c>
      <c r="AB289" s="411">
        <f t="shared" ref="AB289" si="750">AB288</f>
        <v>0</v>
      </c>
      <c r="AC289" s="411">
        <f t="shared" ref="AC289" si="751">AC288</f>
        <v>0</v>
      </c>
      <c r="AD289" s="411">
        <f t="shared" ref="AD289" si="752">AD288</f>
        <v>0</v>
      </c>
      <c r="AE289" s="411">
        <f t="shared" ref="AE289" si="753">AE288</f>
        <v>0</v>
      </c>
      <c r="AF289" s="411">
        <f t="shared" ref="AF289" si="754">AF288</f>
        <v>0</v>
      </c>
      <c r="AG289" s="411">
        <f t="shared" ref="AG289" si="755">AG288</f>
        <v>0</v>
      </c>
      <c r="AH289" s="411">
        <f t="shared" ref="AH289" si="756">AH288</f>
        <v>0</v>
      </c>
      <c r="AI289" s="411">
        <f t="shared" ref="AI289" si="757">AI288</f>
        <v>0</v>
      </c>
      <c r="AJ289" s="411">
        <f t="shared" ref="AJ289" si="758">AJ288</f>
        <v>0</v>
      </c>
      <c r="AK289" s="411">
        <f t="shared" ref="AK289" si="759">AK288</f>
        <v>0</v>
      </c>
      <c r="AL289" s="411">
        <f t="shared" ref="AL289" si="760">AL288</f>
        <v>0</v>
      </c>
      <c r="AM289" s="306"/>
    </row>
    <row r="290" spans="1:39" ht="15.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1" outlineLevel="1">
      <c r="A291" s="520">
        <v>22</v>
      </c>
      <c r="B291" s="518" t="s">
        <v>114</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ht="15.5" outlineLevel="1">
      <c r="B292" s="294" t="s">
        <v>289</v>
      </c>
      <c r="C292" s="291" t="s">
        <v>163</v>
      </c>
      <c r="D292" s="295">
        <f>'7.  Persistence Report'!AV177</f>
        <v>5900</v>
      </c>
      <c r="E292" s="295">
        <f>'7.  Persistence Report'!AW177</f>
        <v>5900</v>
      </c>
      <c r="F292" s="295">
        <f>'7.  Persistence Report'!AX177</f>
        <v>5900</v>
      </c>
      <c r="G292" s="295">
        <f>'7.  Persistence Report'!AY177</f>
        <v>5900</v>
      </c>
      <c r="H292" s="295">
        <f>'7.  Persistence Report'!AZ177</f>
        <v>5900</v>
      </c>
      <c r="I292" s="295">
        <f>'7.  Persistence Report'!BA177</f>
        <v>5900</v>
      </c>
      <c r="J292" s="295">
        <f>'7.  Persistence Report'!BB177</f>
        <v>5900</v>
      </c>
      <c r="K292" s="295">
        <f>'7.  Persistence Report'!BC177</f>
        <v>5900</v>
      </c>
      <c r="L292" s="295">
        <f>'7.  Persistence Report'!BD177</f>
        <v>5900</v>
      </c>
      <c r="M292" s="295">
        <f>'7.  Persistence Report'!BE177</f>
        <v>5900</v>
      </c>
      <c r="N292" s="291"/>
      <c r="O292" s="295">
        <f>'7.  Persistence Report'!Q177</f>
        <v>2</v>
      </c>
      <c r="P292" s="295">
        <f>'7.  Persistence Report'!R177</f>
        <v>2</v>
      </c>
      <c r="Q292" s="295">
        <f>'7.  Persistence Report'!S177</f>
        <v>2</v>
      </c>
      <c r="R292" s="295">
        <f>'7.  Persistence Report'!T177</f>
        <v>2</v>
      </c>
      <c r="S292" s="295">
        <f>'7.  Persistence Report'!U177</f>
        <v>2</v>
      </c>
      <c r="T292" s="295">
        <f>'7.  Persistence Report'!V177</f>
        <v>2</v>
      </c>
      <c r="U292" s="295">
        <f>'7.  Persistence Report'!W177</f>
        <v>2</v>
      </c>
      <c r="V292" s="295">
        <f>'7.  Persistence Report'!X177</f>
        <v>2</v>
      </c>
      <c r="W292" s="295">
        <f>'7.  Persistence Report'!Y177</f>
        <v>2</v>
      </c>
      <c r="X292" s="295">
        <f>'7.  Persistence Report'!Z177</f>
        <v>2</v>
      </c>
      <c r="Y292" s="411">
        <f>Y291</f>
        <v>1</v>
      </c>
      <c r="Z292" s="411">
        <f t="shared" ref="Z292" si="761">Z291</f>
        <v>0</v>
      </c>
      <c r="AA292" s="411">
        <f t="shared" ref="AA292" si="762">AA291</f>
        <v>0</v>
      </c>
      <c r="AB292" s="411">
        <f t="shared" ref="AB292" si="763">AB291</f>
        <v>0</v>
      </c>
      <c r="AC292" s="411">
        <f t="shared" ref="AC292" si="764">AC291</f>
        <v>0</v>
      </c>
      <c r="AD292" s="411">
        <f t="shared" ref="AD292" si="765">AD291</f>
        <v>0</v>
      </c>
      <c r="AE292" s="411">
        <f t="shared" ref="AE292" si="766">AE291</f>
        <v>0</v>
      </c>
      <c r="AF292" s="411">
        <f t="shared" ref="AF292" si="767">AF291</f>
        <v>0</v>
      </c>
      <c r="AG292" s="411">
        <f t="shared" ref="AG292" si="768">AG291</f>
        <v>0</v>
      </c>
      <c r="AH292" s="411">
        <f t="shared" ref="AH292" si="769">AH291</f>
        <v>0</v>
      </c>
      <c r="AI292" s="411">
        <f t="shared" ref="AI292" si="770">AI291</f>
        <v>0</v>
      </c>
      <c r="AJ292" s="411">
        <f t="shared" ref="AJ292" si="771">AJ291</f>
        <v>0</v>
      </c>
      <c r="AK292" s="411">
        <f t="shared" ref="AK292" si="772">AK291</f>
        <v>0</v>
      </c>
      <c r="AL292" s="411">
        <f t="shared" ref="AL292" si="773">AL291</f>
        <v>0</v>
      </c>
      <c r="AM292" s="306"/>
    </row>
    <row r="293" spans="1:39" ht="15.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1" outlineLevel="1">
      <c r="A294" s="520">
        <v>23</v>
      </c>
      <c r="B294" s="518"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v>1</v>
      </c>
      <c r="Z294" s="410"/>
      <c r="AA294" s="410"/>
      <c r="AB294" s="410"/>
      <c r="AC294" s="410"/>
      <c r="AD294" s="410"/>
      <c r="AE294" s="410"/>
      <c r="AF294" s="410"/>
      <c r="AG294" s="410"/>
      <c r="AH294" s="410"/>
      <c r="AI294" s="410"/>
      <c r="AJ294" s="410"/>
      <c r="AK294" s="410"/>
      <c r="AL294" s="410"/>
      <c r="AM294" s="296">
        <f>SUM(Y294:AL294)</f>
        <v>1</v>
      </c>
    </row>
    <row r="295" spans="1:39" ht="15.5" outlineLevel="1">
      <c r="B295" s="294" t="s">
        <v>289</v>
      </c>
      <c r="C295" s="291" t="s">
        <v>163</v>
      </c>
      <c r="D295" s="295">
        <f>'7.  Persistence Report'!AV178</f>
        <v>16797</v>
      </c>
      <c r="E295" s="295">
        <f>'7.  Persistence Report'!AW178</f>
        <v>16797</v>
      </c>
      <c r="F295" s="295">
        <f>'7.  Persistence Report'!AX178</f>
        <v>16797</v>
      </c>
      <c r="G295" s="295">
        <f>'7.  Persistence Report'!AY178</f>
        <v>16797</v>
      </c>
      <c r="H295" s="295">
        <f>'7.  Persistence Report'!AZ178</f>
        <v>16797</v>
      </c>
      <c r="I295" s="295">
        <f>'7.  Persistence Report'!BA178</f>
        <v>16797</v>
      </c>
      <c r="J295" s="295">
        <f>'7.  Persistence Report'!BB178</f>
        <v>16797</v>
      </c>
      <c r="K295" s="295">
        <f>'7.  Persistence Report'!BC178</f>
        <v>16797</v>
      </c>
      <c r="L295" s="295">
        <f>'7.  Persistence Report'!BD178</f>
        <v>16797</v>
      </c>
      <c r="M295" s="295">
        <f>'7.  Persistence Report'!BE178</f>
        <v>16797</v>
      </c>
      <c r="N295" s="291"/>
      <c r="O295" s="295">
        <f>'7.  Persistence Report'!Q178</f>
        <v>4</v>
      </c>
      <c r="P295" s="295">
        <f>'7.  Persistence Report'!R178</f>
        <v>4</v>
      </c>
      <c r="Q295" s="295">
        <f>'7.  Persistence Report'!S178</f>
        <v>4</v>
      </c>
      <c r="R295" s="295">
        <f>'7.  Persistence Report'!T178</f>
        <v>4</v>
      </c>
      <c r="S295" s="295">
        <f>'7.  Persistence Report'!U178</f>
        <v>4</v>
      </c>
      <c r="T295" s="295">
        <f>'7.  Persistence Report'!V178</f>
        <v>4</v>
      </c>
      <c r="U295" s="295">
        <f>'7.  Persistence Report'!W178</f>
        <v>4</v>
      </c>
      <c r="V295" s="295">
        <f>'7.  Persistence Report'!X178</f>
        <v>4</v>
      </c>
      <c r="W295" s="295">
        <f>'7.  Persistence Report'!Y178</f>
        <v>4</v>
      </c>
      <c r="X295" s="295">
        <f>'7.  Persistence Report'!Z178</f>
        <v>4</v>
      </c>
      <c r="Y295" s="411">
        <f>Y294</f>
        <v>1</v>
      </c>
      <c r="Z295" s="411">
        <f t="shared" ref="Z295" si="774">Z294</f>
        <v>0</v>
      </c>
      <c r="AA295" s="411">
        <f t="shared" ref="AA295" si="775">AA294</f>
        <v>0</v>
      </c>
      <c r="AB295" s="411">
        <f t="shared" ref="AB295" si="776">AB294</f>
        <v>0</v>
      </c>
      <c r="AC295" s="411">
        <f t="shared" ref="AC295" si="777">AC294</f>
        <v>0</v>
      </c>
      <c r="AD295" s="411">
        <f t="shared" ref="AD295" si="778">AD294</f>
        <v>0</v>
      </c>
      <c r="AE295" s="411">
        <f t="shared" ref="AE295" si="779">AE294</f>
        <v>0</v>
      </c>
      <c r="AF295" s="411">
        <f t="shared" ref="AF295" si="780">AF294</f>
        <v>0</v>
      </c>
      <c r="AG295" s="411">
        <f t="shared" ref="AG295" si="781">AG294</f>
        <v>0</v>
      </c>
      <c r="AH295" s="411">
        <f t="shared" ref="AH295" si="782">AH294</f>
        <v>0</v>
      </c>
      <c r="AI295" s="411">
        <f t="shared" ref="AI295" si="783">AI294</f>
        <v>0</v>
      </c>
      <c r="AJ295" s="411">
        <f t="shared" ref="AJ295" si="784">AJ294</f>
        <v>0</v>
      </c>
      <c r="AK295" s="411">
        <f t="shared" ref="AK295" si="785">AK294</f>
        <v>0</v>
      </c>
      <c r="AL295" s="411">
        <f t="shared" ref="AL295" si="786">AL294</f>
        <v>0</v>
      </c>
      <c r="AM295" s="306"/>
    </row>
    <row r="296" spans="1:39" ht="15.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5" outlineLevel="1">
      <c r="A297" s="520">
        <v>24</v>
      </c>
      <c r="B297" s="518" t="s">
        <v>116</v>
      </c>
      <c r="C297" s="291" t="s">
        <v>25</v>
      </c>
      <c r="D297" s="295">
        <f>'7.  Persistence Report'!AV160</f>
        <v>106867</v>
      </c>
      <c r="E297" s="295">
        <f>'7.  Persistence Report'!AW160</f>
        <v>106867</v>
      </c>
      <c r="F297" s="295">
        <f>'7.  Persistence Report'!AX160</f>
        <v>106867</v>
      </c>
      <c r="G297" s="295">
        <f>'7.  Persistence Report'!AY160</f>
        <v>106867</v>
      </c>
      <c r="H297" s="295">
        <f>'7.  Persistence Report'!AZ160</f>
        <v>106867</v>
      </c>
      <c r="I297" s="295">
        <f>'7.  Persistence Report'!BA160</f>
        <v>106867</v>
      </c>
      <c r="J297" s="295">
        <f>'7.  Persistence Report'!BB160</f>
        <v>106867</v>
      </c>
      <c r="K297" s="295">
        <f>'7.  Persistence Report'!BC160</f>
        <v>106867</v>
      </c>
      <c r="L297" s="295">
        <f>'7.  Persistence Report'!BD160</f>
        <v>106867</v>
      </c>
      <c r="M297" s="295">
        <f>'7.  Persistence Report'!BE160</f>
        <v>92912</v>
      </c>
      <c r="N297" s="291"/>
      <c r="O297" s="295">
        <f>'7.  Persistence Report'!Q160</f>
        <v>15</v>
      </c>
      <c r="P297" s="295">
        <f>'7.  Persistence Report'!R160</f>
        <v>15</v>
      </c>
      <c r="Q297" s="295">
        <f>'7.  Persistence Report'!S160</f>
        <v>15</v>
      </c>
      <c r="R297" s="295">
        <f>'7.  Persistence Report'!T160</f>
        <v>15</v>
      </c>
      <c r="S297" s="295">
        <f>'7.  Persistence Report'!U160</f>
        <v>15</v>
      </c>
      <c r="T297" s="295">
        <f>'7.  Persistence Report'!V160</f>
        <v>15</v>
      </c>
      <c r="U297" s="295">
        <f>'7.  Persistence Report'!W160</f>
        <v>15</v>
      </c>
      <c r="V297" s="295">
        <f>'7.  Persistence Report'!X160</f>
        <v>15</v>
      </c>
      <c r="W297" s="295">
        <f>'7.  Persistence Report'!Y160</f>
        <v>15</v>
      </c>
      <c r="X297" s="295">
        <f>'7.  Persistence Report'!Z160</f>
        <v>13</v>
      </c>
      <c r="Y297" s="410">
        <v>1</v>
      </c>
      <c r="Z297" s="410"/>
      <c r="AA297" s="410"/>
      <c r="AB297" s="410"/>
      <c r="AC297" s="410"/>
      <c r="AD297" s="410"/>
      <c r="AE297" s="410"/>
      <c r="AF297" s="410"/>
      <c r="AG297" s="410"/>
      <c r="AH297" s="410"/>
      <c r="AI297" s="410"/>
      <c r="AJ297" s="410"/>
      <c r="AK297" s="410"/>
      <c r="AL297" s="410"/>
      <c r="AM297" s="296">
        <f>SUM(Y297:AL297)</f>
        <v>1</v>
      </c>
    </row>
    <row r="298" spans="1:39" ht="15.5"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7">Z297</f>
        <v>0</v>
      </c>
      <c r="AA298" s="411">
        <f t="shared" ref="AA298" si="788">AA297</f>
        <v>0</v>
      </c>
      <c r="AB298" s="411">
        <f t="shared" ref="AB298" si="789">AB297</f>
        <v>0</v>
      </c>
      <c r="AC298" s="411">
        <f t="shared" ref="AC298" si="790">AC297</f>
        <v>0</v>
      </c>
      <c r="AD298" s="411">
        <f t="shared" ref="AD298" si="791">AD297</f>
        <v>0</v>
      </c>
      <c r="AE298" s="411">
        <f t="shared" ref="AE298" si="792">AE297</f>
        <v>0</v>
      </c>
      <c r="AF298" s="411">
        <f t="shared" ref="AF298" si="793">AF297</f>
        <v>0</v>
      </c>
      <c r="AG298" s="411">
        <f t="shared" ref="AG298" si="794">AG297</f>
        <v>0</v>
      </c>
      <c r="AH298" s="411">
        <f t="shared" ref="AH298" si="795">AH297</f>
        <v>0</v>
      </c>
      <c r="AI298" s="411">
        <f t="shared" ref="AI298" si="796">AI297</f>
        <v>0</v>
      </c>
      <c r="AJ298" s="411">
        <f t="shared" ref="AJ298" si="797">AJ297</f>
        <v>0</v>
      </c>
      <c r="AK298" s="411">
        <f t="shared" ref="AK298" si="798">AK297</f>
        <v>0</v>
      </c>
      <c r="AL298" s="411">
        <f t="shared" ref="AL298" si="799">AL297</f>
        <v>0</v>
      </c>
      <c r="AM298" s="306"/>
    </row>
    <row r="299" spans="1:39" ht="15.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5" outlineLevel="1">
      <c r="B300" s="288" t="s">
        <v>499</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5" outlineLevel="1">
      <c r="A301" s="520">
        <v>25</v>
      </c>
      <c r="B301" s="518" t="s">
        <v>117</v>
      </c>
      <c r="C301" s="291" t="s">
        <v>25</v>
      </c>
      <c r="D301" s="295">
        <f>'7.  Persistence Report'!AV161</f>
        <v>13143</v>
      </c>
      <c r="E301" s="295">
        <f>'7.  Persistence Report'!AW161</f>
        <v>13143</v>
      </c>
      <c r="F301" s="295">
        <f>'7.  Persistence Report'!AX161</f>
        <v>13143</v>
      </c>
      <c r="G301" s="295">
        <f>'7.  Persistence Report'!AY161</f>
        <v>13143</v>
      </c>
      <c r="H301" s="295">
        <f>'7.  Persistence Report'!AZ161</f>
        <v>13143</v>
      </c>
      <c r="I301" s="295">
        <f>'7.  Persistence Report'!BA161</f>
        <v>13143</v>
      </c>
      <c r="J301" s="295">
        <f>'7.  Persistence Report'!BB161</f>
        <v>13143</v>
      </c>
      <c r="K301" s="295">
        <f>'7.  Persistence Report'!BC161</f>
        <v>13143</v>
      </c>
      <c r="L301" s="295">
        <f>'7.  Persistence Report'!BD161</f>
        <v>13143</v>
      </c>
      <c r="M301" s="295">
        <f>'7.  Persistence Report'!BE161</f>
        <v>13143</v>
      </c>
      <c r="N301" s="295">
        <v>12</v>
      </c>
      <c r="O301" s="295">
        <f>'7.  Persistence Report'!Q161</f>
        <v>2</v>
      </c>
      <c r="P301" s="295">
        <f>'7.  Persistence Report'!R161</f>
        <v>2</v>
      </c>
      <c r="Q301" s="295">
        <f>'7.  Persistence Report'!S161</f>
        <v>2</v>
      </c>
      <c r="R301" s="295">
        <f>'7.  Persistence Report'!T161</f>
        <v>2</v>
      </c>
      <c r="S301" s="295">
        <f>'7.  Persistence Report'!U161</f>
        <v>2</v>
      </c>
      <c r="T301" s="295">
        <f>'7.  Persistence Report'!V161</f>
        <v>2</v>
      </c>
      <c r="U301" s="295">
        <f>'7.  Persistence Report'!W161</f>
        <v>2</v>
      </c>
      <c r="V301" s="295">
        <f>'7.  Persistence Report'!X161</f>
        <v>2</v>
      </c>
      <c r="W301" s="295">
        <f>'7.  Persistence Report'!Y161</f>
        <v>2</v>
      </c>
      <c r="X301" s="295">
        <f>'7.  Persistence Report'!Z161</f>
        <v>2</v>
      </c>
      <c r="Y301" s="426"/>
      <c r="Z301" s="410">
        <v>1</v>
      </c>
      <c r="AA301" s="410"/>
      <c r="AB301" s="410"/>
      <c r="AC301" s="410"/>
      <c r="AD301" s="410"/>
      <c r="AE301" s="410"/>
      <c r="AF301" s="410"/>
      <c r="AG301" s="415"/>
      <c r="AH301" s="415"/>
      <c r="AI301" s="415"/>
      <c r="AJ301" s="415"/>
      <c r="AK301" s="415"/>
      <c r="AL301" s="415"/>
      <c r="AM301" s="296">
        <f>SUM(Y301:AL301)</f>
        <v>1</v>
      </c>
    </row>
    <row r="302" spans="1:39" ht="15.5" outlineLevel="1">
      <c r="B302" s="294" t="s">
        <v>289</v>
      </c>
      <c r="C302" s="291" t="s">
        <v>163</v>
      </c>
      <c r="D302" s="295">
        <f>'7.  Persistence Report'!AV179</f>
        <v>13143</v>
      </c>
      <c r="E302" s="295">
        <f>'7.  Persistence Report'!AW179</f>
        <v>13143</v>
      </c>
      <c r="F302" s="295">
        <f>'7.  Persistence Report'!AX179</f>
        <v>13143</v>
      </c>
      <c r="G302" s="295">
        <f>'7.  Persistence Report'!AY179</f>
        <v>13143</v>
      </c>
      <c r="H302" s="295">
        <f>'7.  Persistence Report'!AZ179</f>
        <v>13143</v>
      </c>
      <c r="I302" s="295">
        <f>'7.  Persistence Report'!BA179</f>
        <v>13143</v>
      </c>
      <c r="J302" s="295">
        <f>'7.  Persistence Report'!BB179</f>
        <v>13143</v>
      </c>
      <c r="K302" s="295">
        <f>'7.  Persistence Report'!BC179</f>
        <v>13143</v>
      </c>
      <c r="L302" s="295">
        <f>'7.  Persistence Report'!BD179</f>
        <v>13143</v>
      </c>
      <c r="M302" s="295">
        <f>'7.  Persistence Report'!BE179</f>
        <v>13143</v>
      </c>
      <c r="N302" s="295">
        <f>N301</f>
        <v>12</v>
      </c>
      <c r="O302" s="295">
        <f>'7.  Persistence Report'!Q179</f>
        <v>2</v>
      </c>
      <c r="P302" s="295">
        <f>'7.  Persistence Report'!R179</f>
        <v>2</v>
      </c>
      <c r="Q302" s="295">
        <f>'7.  Persistence Report'!S179</f>
        <v>2</v>
      </c>
      <c r="R302" s="295">
        <f>'7.  Persistence Report'!T179</f>
        <v>2</v>
      </c>
      <c r="S302" s="295">
        <f>'7.  Persistence Report'!U179</f>
        <v>2</v>
      </c>
      <c r="T302" s="295">
        <f>'7.  Persistence Report'!V179</f>
        <v>2</v>
      </c>
      <c r="U302" s="295">
        <f>'7.  Persistence Report'!W179</f>
        <v>2</v>
      </c>
      <c r="V302" s="295">
        <f>'7.  Persistence Report'!X179</f>
        <v>2</v>
      </c>
      <c r="W302" s="295">
        <f>'7.  Persistence Report'!Y179</f>
        <v>2</v>
      </c>
      <c r="X302" s="295">
        <f>'7.  Persistence Report'!Z179</f>
        <v>2</v>
      </c>
      <c r="Y302" s="411">
        <f>Y301</f>
        <v>0</v>
      </c>
      <c r="Z302" s="411">
        <f t="shared" ref="Z302" si="800">Z301</f>
        <v>1</v>
      </c>
      <c r="AA302" s="411">
        <f t="shared" ref="AA302" si="801">AA301</f>
        <v>0</v>
      </c>
      <c r="AB302" s="411">
        <f t="shared" ref="AB302" si="802">AB301</f>
        <v>0</v>
      </c>
      <c r="AC302" s="411">
        <f t="shared" ref="AC302" si="803">AC301</f>
        <v>0</v>
      </c>
      <c r="AD302" s="411">
        <f t="shared" ref="AD302" si="804">AD301</f>
        <v>0</v>
      </c>
      <c r="AE302" s="411">
        <f t="shared" ref="AE302" si="805">AE301</f>
        <v>0</v>
      </c>
      <c r="AF302" s="411">
        <f t="shared" ref="AF302" si="806">AF301</f>
        <v>0</v>
      </c>
      <c r="AG302" s="411">
        <f t="shared" ref="AG302" si="807">AG301</f>
        <v>0</v>
      </c>
      <c r="AH302" s="411">
        <f t="shared" ref="AH302" si="808">AH301</f>
        <v>0</v>
      </c>
      <c r="AI302" s="411">
        <f t="shared" ref="AI302" si="809">AI301</f>
        <v>0</v>
      </c>
      <c r="AJ302" s="411">
        <f t="shared" ref="AJ302" si="810">AJ301</f>
        <v>0</v>
      </c>
      <c r="AK302" s="411">
        <f t="shared" ref="AK302" si="811">AK301</f>
        <v>0</v>
      </c>
      <c r="AL302" s="411">
        <f t="shared" ref="AL302" si="812">AL301</f>
        <v>0</v>
      </c>
      <c r="AM302" s="306"/>
    </row>
    <row r="303" spans="1:39" ht="15.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5" outlineLevel="1">
      <c r="A304" s="520">
        <v>26</v>
      </c>
      <c r="B304" s="518" t="s">
        <v>118</v>
      </c>
      <c r="C304" s="291" t="s">
        <v>25</v>
      </c>
      <c r="D304" s="295">
        <f>'7.  Persistence Report'!AV162</f>
        <v>5917870</v>
      </c>
      <c r="E304" s="295">
        <f>'7.  Persistence Report'!AW162</f>
        <v>5738809</v>
      </c>
      <c r="F304" s="295">
        <f>'7.  Persistence Report'!AX162</f>
        <v>5738809</v>
      </c>
      <c r="G304" s="295">
        <f>'7.  Persistence Report'!AY162</f>
        <v>5738809</v>
      </c>
      <c r="H304" s="295">
        <f>'7.  Persistence Report'!AZ162</f>
        <v>5738809</v>
      </c>
      <c r="I304" s="295">
        <f>'7.  Persistence Report'!BA162</f>
        <v>5696902</v>
      </c>
      <c r="J304" s="295">
        <f>'7.  Persistence Report'!BB162</f>
        <v>5696902</v>
      </c>
      <c r="K304" s="295">
        <f>'7.  Persistence Report'!BC162</f>
        <v>5696902</v>
      </c>
      <c r="L304" s="295">
        <f>'7.  Persistence Report'!BD162</f>
        <v>5675349</v>
      </c>
      <c r="M304" s="295">
        <f>'7.  Persistence Report'!BE162</f>
        <v>5675349</v>
      </c>
      <c r="N304" s="295">
        <v>12</v>
      </c>
      <c r="O304" s="295">
        <f>'7.  Persistence Report'!Q162</f>
        <v>822</v>
      </c>
      <c r="P304" s="295">
        <f>'7.  Persistence Report'!R162</f>
        <v>792</v>
      </c>
      <c r="Q304" s="295">
        <f>'7.  Persistence Report'!S162</f>
        <v>792</v>
      </c>
      <c r="R304" s="295">
        <f>'7.  Persistence Report'!T162</f>
        <v>792</v>
      </c>
      <c r="S304" s="295">
        <f>'7.  Persistence Report'!U162</f>
        <v>792</v>
      </c>
      <c r="T304" s="295">
        <f>'7.  Persistence Report'!V162</f>
        <v>785</v>
      </c>
      <c r="U304" s="295">
        <f>'7.  Persistence Report'!W162</f>
        <v>785</v>
      </c>
      <c r="V304" s="295">
        <f>'7.  Persistence Report'!X162</f>
        <v>785</v>
      </c>
      <c r="W304" s="295">
        <f>'7.  Persistence Report'!Y162</f>
        <v>783</v>
      </c>
      <c r="X304" s="295">
        <f>'7.  Persistence Report'!Z162</f>
        <v>783</v>
      </c>
      <c r="Y304" s="426"/>
      <c r="Z304" s="410">
        <v>0.18</v>
      </c>
      <c r="AA304" s="410">
        <v>0.56999999999999995</v>
      </c>
      <c r="AB304" s="410">
        <v>0.25</v>
      </c>
      <c r="AC304" s="410"/>
      <c r="AD304" s="410"/>
      <c r="AE304" s="410"/>
      <c r="AF304" s="410"/>
      <c r="AG304" s="415"/>
      <c r="AH304" s="415"/>
      <c r="AI304" s="415"/>
      <c r="AJ304" s="415"/>
      <c r="AK304" s="415"/>
      <c r="AL304" s="415"/>
      <c r="AM304" s="296">
        <f>SUM(Y304:AL304)</f>
        <v>1</v>
      </c>
    </row>
    <row r="305" spans="1:39" ht="15.5" outlineLevel="1">
      <c r="B305" s="294" t="s">
        <v>289</v>
      </c>
      <c r="C305" s="291" t="s">
        <v>163</v>
      </c>
      <c r="D305" s="295">
        <f>'7.  Persistence Report'!AV180</f>
        <v>2540719</v>
      </c>
      <c r="E305" s="295">
        <f>'7.  Persistence Report'!AW180</f>
        <v>2719780</v>
      </c>
      <c r="F305" s="295">
        <f>'7.  Persistence Report'!AX180</f>
        <v>2720273</v>
      </c>
      <c r="G305" s="295">
        <f>'7.  Persistence Report'!AY180</f>
        <v>2720273</v>
      </c>
      <c r="H305" s="295">
        <f>'7.  Persistence Report'!AZ180</f>
        <v>2720273</v>
      </c>
      <c r="I305" s="295">
        <f>'7.  Persistence Report'!BA180</f>
        <v>2720273</v>
      </c>
      <c r="J305" s="295">
        <f>'7.  Persistence Report'!BB180</f>
        <v>2720273</v>
      </c>
      <c r="K305" s="295">
        <f>'7.  Persistence Report'!BC180</f>
        <v>2720273</v>
      </c>
      <c r="L305" s="295">
        <f>'7.  Persistence Report'!BD180</f>
        <v>2720273</v>
      </c>
      <c r="M305" s="295">
        <f>'7.  Persistence Report'!BE180</f>
        <v>2720273</v>
      </c>
      <c r="N305" s="295">
        <f>N304</f>
        <v>12</v>
      </c>
      <c r="O305" s="295">
        <f>'7.  Persistence Report'!Q180</f>
        <v>374</v>
      </c>
      <c r="P305" s="295">
        <f>'7.  Persistence Report'!R180</f>
        <v>404</v>
      </c>
      <c r="Q305" s="295">
        <f>'7.  Persistence Report'!S180</f>
        <v>404</v>
      </c>
      <c r="R305" s="295">
        <f>'7.  Persistence Report'!T180</f>
        <v>404</v>
      </c>
      <c r="S305" s="295">
        <f>'7.  Persistence Report'!U180</f>
        <v>404</v>
      </c>
      <c r="T305" s="295">
        <f>'7.  Persistence Report'!V180</f>
        <v>404</v>
      </c>
      <c r="U305" s="295">
        <f>'7.  Persistence Report'!W180</f>
        <v>404</v>
      </c>
      <c r="V305" s="295">
        <f>'7.  Persistence Report'!X180</f>
        <v>404</v>
      </c>
      <c r="W305" s="295">
        <f>'7.  Persistence Report'!Y180</f>
        <v>404</v>
      </c>
      <c r="X305" s="295">
        <f>'7.  Persistence Report'!Z180</f>
        <v>404</v>
      </c>
      <c r="Y305" s="411">
        <f>Y304</f>
        <v>0</v>
      </c>
      <c r="Z305" s="411">
        <f t="shared" ref="Z305" si="813">Z304</f>
        <v>0.18</v>
      </c>
      <c r="AA305" s="411">
        <f t="shared" ref="AA305" si="814">AA304</f>
        <v>0.56999999999999995</v>
      </c>
      <c r="AB305" s="411">
        <f t="shared" ref="AB305" si="815">AB304</f>
        <v>0.25</v>
      </c>
      <c r="AC305" s="411">
        <f t="shared" ref="AC305" si="816">AC304</f>
        <v>0</v>
      </c>
      <c r="AD305" s="411">
        <f t="shared" ref="AD305" si="817">AD304</f>
        <v>0</v>
      </c>
      <c r="AE305" s="411">
        <f t="shared" ref="AE305" si="818">AE304</f>
        <v>0</v>
      </c>
      <c r="AF305" s="411">
        <f t="shared" ref="AF305" si="819">AF304</f>
        <v>0</v>
      </c>
      <c r="AG305" s="411">
        <f t="shared" ref="AG305" si="820">AG304</f>
        <v>0</v>
      </c>
      <c r="AH305" s="411">
        <f t="shared" ref="AH305" si="821">AH304</f>
        <v>0</v>
      </c>
      <c r="AI305" s="411">
        <f t="shared" ref="AI305" si="822">AI304</f>
        <v>0</v>
      </c>
      <c r="AJ305" s="411">
        <f t="shared" ref="AJ305" si="823">AJ304</f>
        <v>0</v>
      </c>
      <c r="AK305" s="411">
        <f t="shared" ref="AK305" si="824">AK304</f>
        <v>0</v>
      </c>
      <c r="AL305" s="411">
        <f t="shared" ref="AL305" si="825">AL304</f>
        <v>0</v>
      </c>
      <c r="AM305" s="306"/>
    </row>
    <row r="306" spans="1:39" ht="15.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1" outlineLevel="1">
      <c r="A307" s="520">
        <v>27</v>
      </c>
      <c r="B307" s="518"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ht="15.5"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826">Z307</f>
        <v>0</v>
      </c>
      <c r="AA308" s="411">
        <f t="shared" ref="AA308" si="827">AA307</f>
        <v>0</v>
      </c>
      <c r="AB308" s="411">
        <f t="shared" ref="AB308" si="828">AB307</f>
        <v>0</v>
      </c>
      <c r="AC308" s="411">
        <f t="shared" ref="AC308" si="829">AC307</f>
        <v>0</v>
      </c>
      <c r="AD308" s="411">
        <f t="shared" ref="AD308" si="830">AD307</f>
        <v>0</v>
      </c>
      <c r="AE308" s="411">
        <f t="shared" ref="AE308" si="831">AE307</f>
        <v>0</v>
      </c>
      <c r="AF308" s="411">
        <f t="shared" ref="AF308" si="832">AF307</f>
        <v>0</v>
      </c>
      <c r="AG308" s="411">
        <f t="shared" ref="AG308" si="833">AG307</f>
        <v>0</v>
      </c>
      <c r="AH308" s="411">
        <f t="shared" ref="AH308" si="834">AH307</f>
        <v>0</v>
      </c>
      <c r="AI308" s="411">
        <f t="shared" ref="AI308" si="835">AI307</f>
        <v>0</v>
      </c>
      <c r="AJ308" s="411">
        <f t="shared" ref="AJ308" si="836">AJ307</f>
        <v>0</v>
      </c>
      <c r="AK308" s="411">
        <f t="shared" ref="AK308" si="837">AK307</f>
        <v>0</v>
      </c>
      <c r="AL308" s="411">
        <f t="shared" ref="AL308" si="838">AL307</f>
        <v>0</v>
      </c>
      <c r="AM308" s="306"/>
    </row>
    <row r="309" spans="1:39" ht="15.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1" outlineLevel="1">
      <c r="A310" s="520">
        <v>28</v>
      </c>
      <c r="B310" s="518"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t="15.5"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9">Z310</f>
        <v>0</v>
      </c>
      <c r="AA311" s="411">
        <f t="shared" ref="AA311" si="840">AA310</f>
        <v>0</v>
      </c>
      <c r="AB311" s="411">
        <f t="shared" ref="AB311" si="841">AB310</f>
        <v>0</v>
      </c>
      <c r="AC311" s="411">
        <f t="shared" ref="AC311" si="842">AC310</f>
        <v>0</v>
      </c>
      <c r="AD311" s="411">
        <f t="shared" ref="AD311" si="843">AD310</f>
        <v>0</v>
      </c>
      <c r="AE311" s="411">
        <f t="shared" ref="AE311" si="844">AE310</f>
        <v>0</v>
      </c>
      <c r="AF311" s="411">
        <f t="shared" ref="AF311" si="845">AF310</f>
        <v>0</v>
      </c>
      <c r="AG311" s="411">
        <f t="shared" ref="AG311" si="846">AG310</f>
        <v>0</v>
      </c>
      <c r="AH311" s="411">
        <f t="shared" ref="AH311" si="847">AH310</f>
        <v>0</v>
      </c>
      <c r="AI311" s="411">
        <f t="shared" ref="AI311" si="848">AI310</f>
        <v>0</v>
      </c>
      <c r="AJ311" s="411">
        <f t="shared" ref="AJ311" si="849">AJ310</f>
        <v>0</v>
      </c>
      <c r="AK311" s="411">
        <f t="shared" ref="AK311" si="850">AK310</f>
        <v>0</v>
      </c>
      <c r="AL311" s="411">
        <f t="shared" ref="AL311" si="851">AL310</f>
        <v>0</v>
      </c>
      <c r="AM311" s="306"/>
    </row>
    <row r="312" spans="1:39" ht="15.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1" outlineLevel="1">
      <c r="A313" s="520">
        <v>29</v>
      </c>
      <c r="B313" s="518"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5"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2">Z313</f>
        <v>0</v>
      </c>
      <c r="AA314" s="411">
        <f t="shared" ref="AA314" si="853">AA313</f>
        <v>0</v>
      </c>
      <c r="AB314" s="411">
        <f t="shared" ref="AB314" si="854">AB313</f>
        <v>0</v>
      </c>
      <c r="AC314" s="411">
        <f t="shared" ref="AC314" si="855">AC313</f>
        <v>0</v>
      </c>
      <c r="AD314" s="411">
        <f t="shared" ref="AD314" si="856">AD313</f>
        <v>0</v>
      </c>
      <c r="AE314" s="411">
        <f t="shared" ref="AE314" si="857">AE313</f>
        <v>0</v>
      </c>
      <c r="AF314" s="411">
        <f t="shared" ref="AF314" si="858">AF313</f>
        <v>0</v>
      </c>
      <c r="AG314" s="411">
        <f t="shared" ref="AG314" si="859">AG313</f>
        <v>0</v>
      </c>
      <c r="AH314" s="411">
        <f t="shared" ref="AH314" si="860">AH313</f>
        <v>0</v>
      </c>
      <c r="AI314" s="411">
        <f t="shared" ref="AI314" si="861">AI313</f>
        <v>0</v>
      </c>
      <c r="AJ314" s="411">
        <f t="shared" ref="AJ314" si="862">AJ313</f>
        <v>0</v>
      </c>
      <c r="AK314" s="411">
        <f t="shared" ref="AK314" si="863">AK313</f>
        <v>0</v>
      </c>
      <c r="AL314" s="411">
        <f t="shared" ref="AL314" si="864">AL313</f>
        <v>0</v>
      </c>
      <c r="AM314" s="306"/>
    </row>
    <row r="315" spans="1:39" ht="15.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1" outlineLevel="1">
      <c r="A316" s="520">
        <v>30</v>
      </c>
      <c r="B316" s="518"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5"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5">Z316</f>
        <v>0</v>
      </c>
      <c r="AA317" s="411">
        <f t="shared" ref="AA317" si="866">AA316</f>
        <v>0</v>
      </c>
      <c r="AB317" s="411">
        <f t="shared" ref="AB317" si="867">AB316</f>
        <v>0</v>
      </c>
      <c r="AC317" s="411">
        <f t="shared" ref="AC317" si="868">AC316</f>
        <v>0</v>
      </c>
      <c r="AD317" s="411">
        <f t="shared" ref="AD317" si="869">AD316</f>
        <v>0</v>
      </c>
      <c r="AE317" s="411">
        <f t="shared" ref="AE317" si="870">AE316</f>
        <v>0</v>
      </c>
      <c r="AF317" s="411">
        <f t="shared" ref="AF317" si="871">AF316</f>
        <v>0</v>
      </c>
      <c r="AG317" s="411">
        <f t="shared" ref="AG317" si="872">AG316</f>
        <v>0</v>
      </c>
      <c r="AH317" s="411">
        <f t="shared" ref="AH317" si="873">AH316</f>
        <v>0</v>
      </c>
      <c r="AI317" s="411">
        <f t="shared" ref="AI317" si="874">AI316</f>
        <v>0</v>
      </c>
      <c r="AJ317" s="411">
        <f t="shared" ref="AJ317" si="875">AJ316</f>
        <v>0</v>
      </c>
      <c r="AK317" s="411">
        <f t="shared" ref="AK317" si="876">AK316</f>
        <v>0</v>
      </c>
      <c r="AL317" s="411">
        <f t="shared" ref="AL317" si="877">AL316</f>
        <v>0</v>
      </c>
      <c r="AM317" s="306"/>
    </row>
    <row r="318" spans="1:39" ht="15.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1" outlineLevel="1">
      <c r="A319" s="520">
        <v>31</v>
      </c>
      <c r="B319" s="518"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5"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8">Z319</f>
        <v>0</v>
      </c>
      <c r="AA320" s="411">
        <f t="shared" ref="AA320" si="879">AA319</f>
        <v>0</v>
      </c>
      <c r="AB320" s="411">
        <f t="shared" ref="AB320" si="880">AB319</f>
        <v>0</v>
      </c>
      <c r="AC320" s="411">
        <f t="shared" ref="AC320" si="881">AC319</f>
        <v>0</v>
      </c>
      <c r="AD320" s="411">
        <f t="shared" ref="AD320" si="882">AD319</f>
        <v>0</v>
      </c>
      <c r="AE320" s="411">
        <f t="shared" ref="AE320" si="883">AE319</f>
        <v>0</v>
      </c>
      <c r="AF320" s="411">
        <f t="shared" ref="AF320" si="884">AF319</f>
        <v>0</v>
      </c>
      <c r="AG320" s="411">
        <f t="shared" ref="AG320" si="885">AG319</f>
        <v>0</v>
      </c>
      <c r="AH320" s="411">
        <f t="shared" ref="AH320" si="886">AH319</f>
        <v>0</v>
      </c>
      <c r="AI320" s="411">
        <f t="shared" ref="AI320" si="887">AI319</f>
        <v>0</v>
      </c>
      <c r="AJ320" s="411">
        <f t="shared" ref="AJ320" si="888">AJ319</f>
        <v>0</v>
      </c>
      <c r="AK320" s="411">
        <f t="shared" ref="AK320" si="889">AK319</f>
        <v>0</v>
      </c>
      <c r="AL320" s="411">
        <f t="shared" ref="AL320" si="890">AL319</f>
        <v>0</v>
      </c>
      <c r="AM320" s="306"/>
    </row>
    <row r="321" spans="1:39" ht="15.5" outlineLevel="1">
      <c r="B321" s="518"/>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5" outlineLevel="1">
      <c r="A322" s="520">
        <v>32</v>
      </c>
      <c r="B322" s="518" t="s">
        <v>124</v>
      </c>
      <c r="C322" s="291" t="s">
        <v>25</v>
      </c>
      <c r="D322" s="295">
        <f>'7.  Persistence Report'!AV181</f>
        <v>1671</v>
      </c>
      <c r="E322" s="295">
        <f>'7.  Persistence Report'!AW181</f>
        <v>1671</v>
      </c>
      <c r="F322" s="295">
        <f>'7.  Persistence Report'!AX181</f>
        <v>1671</v>
      </c>
      <c r="G322" s="295">
        <f>'7.  Persistence Report'!AY181</f>
        <v>835</v>
      </c>
      <c r="H322" s="295">
        <f>'7.  Persistence Report'!AZ181</f>
        <v>835</v>
      </c>
      <c r="I322" s="295">
        <f>'7.  Persistence Report'!BA181</f>
        <v>0</v>
      </c>
      <c r="J322" s="295">
        <f>'7.  Persistence Report'!BB181</f>
        <v>0</v>
      </c>
      <c r="K322" s="295">
        <f>'7.  Persistence Report'!BC181</f>
        <v>0</v>
      </c>
      <c r="L322" s="295">
        <f>'7.  Persistence Report'!BD181</f>
        <v>0</v>
      </c>
      <c r="M322" s="295">
        <f>'7.  Persistence Report'!BE181</f>
        <v>0</v>
      </c>
      <c r="N322" s="295">
        <v>12</v>
      </c>
      <c r="O322" s="295">
        <f>'7.  Persistence Report'!Q181</f>
        <v>0</v>
      </c>
      <c r="P322" s="295">
        <f>'7.  Persistence Report'!R181</f>
        <v>0</v>
      </c>
      <c r="Q322" s="295">
        <f>'7.  Persistence Report'!S181</f>
        <v>0</v>
      </c>
      <c r="R322" s="295">
        <f>'7.  Persistence Report'!T181</f>
        <v>0</v>
      </c>
      <c r="S322" s="295">
        <f>'7.  Persistence Report'!U181</f>
        <v>0</v>
      </c>
      <c r="T322" s="295">
        <f>'7.  Persistence Report'!V181</f>
        <v>0</v>
      </c>
      <c r="U322" s="295">
        <f>'7.  Persistence Report'!W181</f>
        <v>0</v>
      </c>
      <c r="V322" s="295">
        <f>'7.  Persistence Report'!X181</f>
        <v>0</v>
      </c>
      <c r="W322" s="295">
        <f>'7.  Persistence Report'!Y181</f>
        <v>0</v>
      </c>
      <c r="X322" s="295">
        <f>'7.  Persistence Report'!Z181</f>
        <v>0</v>
      </c>
      <c r="Y322" s="426"/>
      <c r="Z322" s="410"/>
      <c r="AA322" s="410"/>
      <c r="AB322" s="410"/>
      <c r="AC322" s="410"/>
      <c r="AD322" s="410"/>
      <c r="AE322" s="410"/>
      <c r="AF322" s="410"/>
      <c r="AG322" s="415"/>
      <c r="AH322" s="415"/>
      <c r="AI322" s="415"/>
      <c r="AJ322" s="415"/>
      <c r="AK322" s="415"/>
      <c r="AL322" s="415"/>
      <c r="AM322" s="296">
        <f>SUM(Y322:AL322)</f>
        <v>0</v>
      </c>
    </row>
    <row r="323" spans="1:39" ht="15.5"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91">Z322</f>
        <v>0</v>
      </c>
      <c r="AA323" s="411">
        <f t="shared" ref="AA323" si="892">AA322</f>
        <v>0</v>
      </c>
      <c r="AB323" s="411">
        <f t="shared" ref="AB323" si="893">AB322</f>
        <v>0</v>
      </c>
      <c r="AC323" s="411">
        <f t="shared" ref="AC323" si="894">AC322</f>
        <v>0</v>
      </c>
      <c r="AD323" s="411">
        <f t="shared" ref="AD323" si="895">AD322</f>
        <v>0</v>
      </c>
      <c r="AE323" s="411">
        <f t="shared" ref="AE323" si="896">AE322</f>
        <v>0</v>
      </c>
      <c r="AF323" s="411">
        <f t="shared" ref="AF323" si="897">AF322</f>
        <v>0</v>
      </c>
      <c r="AG323" s="411">
        <f t="shared" ref="AG323" si="898">AG322</f>
        <v>0</v>
      </c>
      <c r="AH323" s="411">
        <f t="shared" ref="AH323" si="899">AH322</f>
        <v>0</v>
      </c>
      <c r="AI323" s="411">
        <f t="shared" ref="AI323" si="900">AI322</f>
        <v>0</v>
      </c>
      <c r="AJ323" s="411">
        <f t="shared" ref="AJ323" si="901">AJ322</f>
        <v>0</v>
      </c>
      <c r="AK323" s="411">
        <f t="shared" ref="AK323" si="902">AK322</f>
        <v>0</v>
      </c>
      <c r="AL323" s="411">
        <f t="shared" ref="AL323" si="903">AL322</f>
        <v>0</v>
      </c>
      <c r="AM323" s="306"/>
    </row>
    <row r="324" spans="1:39" ht="15.5" outlineLevel="1">
      <c r="B324" s="518"/>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5" outlineLevel="1">
      <c r="B325" s="288" t="s">
        <v>500</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5" outlineLevel="1">
      <c r="A326" s="520">
        <v>33</v>
      </c>
      <c r="B326" s="518"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5"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4">Z326</f>
        <v>0</v>
      </c>
      <c r="AA327" s="411">
        <f t="shared" ref="AA327" si="905">AA326</f>
        <v>0</v>
      </c>
      <c r="AB327" s="411">
        <f t="shared" ref="AB327" si="906">AB326</f>
        <v>0</v>
      </c>
      <c r="AC327" s="411">
        <f t="shared" ref="AC327" si="907">AC326</f>
        <v>0</v>
      </c>
      <c r="AD327" s="411">
        <f t="shared" ref="AD327" si="908">AD326</f>
        <v>0</v>
      </c>
      <c r="AE327" s="411">
        <f t="shared" ref="AE327" si="909">AE326</f>
        <v>0</v>
      </c>
      <c r="AF327" s="411">
        <f t="shared" ref="AF327" si="910">AF326</f>
        <v>0</v>
      </c>
      <c r="AG327" s="411">
        <f t="shared" ref="AG327" si="911">AG326</f>
        <v>0</v>
      </c>
      <c r="AH327" s="411">
        <f t="shared" ref="AH327" si="912">AH326</f>
        <v>0</v>
      </c>
      <c r="AI327" s="411">
        <f t="shared" ref="AI327" si="913">AI326</f>
        <v>0</v>
      </c>
      <c r="AJ327" s="411">
        <f t="shared" ref="AJ327" si="914">AJ326</f>
        <v>0</v>
      </c>
      <c r="AK327" s="411">
        <f t="shared" ref="AK327" si="915">AK326</f>
        <v>0</v>
      </c>
      <c r="AL327" s="411">
        <f t="shared" ref="AL327" si="916">AL326</f>
        <v>0</v>
      </c>
      <c r="AM327" s="306"/>
    </row>
    <row r="328" spans="1:39" ht="15.5" outlineLevel="1">
      <c r="B328" s="518"/>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5" outlineLevel="1">
      <c r="A329" s="520">
        <v>34</v>
      </c>
      <c r="B329" s="518"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5"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7">Z329</f>
        <v>0</v>
      </c>
      <c r="AA330" s="411">
        <f t="shared" ref="AA330" si="918">AA329</f>
        <v>0</v>
      </c>
      <c r="AB330" s="411">
        <f t="shared" ref="AB330" si="919">AB329</f>
        <v>0</v>
      </c>
      <c r="AC330" s="411">
        <f t="shared" ref="AC330" si="920">AC329</f>
        <v>0</v>
      </c>
      <c r="AD330" s="411">
        <f t="shared" ref="AD330" si="921">AD329</f>
        <v>0</v>
      </c>
      <c r="AE330" s="411">
        <f t="shared" ref="AE330" si="922">AE329</f>
        <v>0</v>
      </c>
      <c r="AF330" s="411">
        <f t="shared" ref="AF330" si="923">AF329</f>
        <v>0</v>
      </c>
      <c r="AG330" s="411">
        <f t="shared" ref="AG330" si="924">AG329</f>
        <v>0</v>
      </c>
      <c r="AH330" s="411">
        <f t="shared" ref="AH330" si="925">AH329</f>
        <v>0</v>
      </c>
      <c r="AI330" s="411">
        <f t="shared" ref="AI330" si="926">AI329</f>
        <v>0</v>
      </c>
      <c r="AJ330" s="411">
        <f t="shared" ref="AJ330" si="927">AJ329</f>
        <v>0</v>
      </c>
      <c r="AK330" s="411">
        <f t="shared" ref="AK330" si="928">AK329</f>
        <v>0</v>
      </c>
      <c r="AL330" s="411">
        <f t="shared" ref="AL330" si="929">AL329</f>
        <v>0</v>
      </c>
      <c r="AM330" s="306"/>
    </row>
    <row r="331" spans="1:39" ht="15.5" outlineLevel="1">
      <c r="B331" s="518"/>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5" outlineLevel="1">
      <c r="A332" s="520">
        <v>35</v>
      </c>
      <c r="B332" s="518"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5"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30">Z332</f>
        <v>0</v>
      </c>
      <c r="AA333" s="411">
        <f t="shared" ref="AA333" si="931">AA332</f>
        <v>0</v>
      </c>
      <c r="AB333" s="411">
        <f t="shared" ref="AB333" si="932">AB332</f>
        <v>0</v>
      </c>
      <c r="AC333" s="411">
        <f t="shared" ref="AC333" si="933">AC332</f>
        <v>0</v>
      </c>
      <c r="AD333" s="411">
        <f t="shared" ref="AD333" si="934">AD332</f>
        <v>0</v>
      </c>
      <c r="AE333" s="411">
        <f t="shared" ref="AE333" si="935">AE332</f>
        <v>0</v>
      </c>
      <c r="AF333" s="411">
        <f t="shared" ref="AF333" si="936">AF332</f>
        <v>0</v>
      </c>
      <c r="AG333" s="411">
        <f t="shared" ref="AG333" si="937">AG332</f>
        <v>0</v>
      </c>
      <c r="AH333" s="411">
        <f t="shared" ref="AH333" si="938">AH332</f>
        <v>0</v>
      </c>
      <c r="AI333" s="411">
        <f t="shared" ref="AI333" si="939">AI332</f>
        <v>0</v>
      </c>
      <c r="AJ333" s="411">
        <f t="shared" ref="AJ333" si="940">AJ332</f>
        <v>0</v>
      </c>
      <c r="AK333" s="411">
        <f t="shared" ref="AK333" si="941">AK332</f>
        <v>0</v>
      </c>
      <c r="AL333" s="411">
        <f t="shared" ref="AL333" si="942">AL332</f>
        <v>0</v>
      </c>
      <c r="AM333" s="306"/>
    </row>
    <row r="334" spans="1:39" ht="15.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5" outlineLevel="1">
      <c r="B335" s="288" t="s">
        <v>501</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6.5" outlineLevel="1">
      <c r="A336" s="520">
        <v>36</v>
      </c>
      <c r="B336" s="518"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5"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3">Z336</f>
        <v>0</v>
      </c>
      <c r="AA337" s="411">
        <f t="shared" ref="AA337" si="944">AA336</f>
        <v>0</v>
      </c>
      <c r="AB337" s="411">
        <f t="shared" ref="AB337" si="945">AB336</f>
        <v>0</v>
      </c>
      <c r="AC337" s="411">
        <f t="shared" ref="AC337" si="946">AC336</f>
        <v>0</v>
      </c>
      <c r="AD337" s="411">
        <f t="shared" ref="AD337" si="947">AD336</f>
        <v>0</v>
      </c>
      <c r="AE337" s="411">
        <f t="shared" ref="AE337" si="948">AE336</f>
        <v>0</v>
      </c>
      <c r="AF337" s="411">
        <f t="shared" ref="AF337" si="949">AF336</f>
        <v>0</v>
      </c>
      <c r="AG337" s="411">
        <f t="shared" ref="AG337" si="950">AG336</f>
        <v>0</v>
      </c>
      <c r="AH337" s="411">
        <f t="shared" ref="AH337" si="951">AH336</f>
        <v>0</v>
      </c>
      <c r="AI337" s="411">
        <f t="shared" ref="AI337" si="952">AI336</f>
        <v>0</v>
      </c>
      <c r="AJ337" s="411">
        <f t="shared" ref="AJ337" si="953">AJ336</f>
        <v>0</v>
      </c>
      <c r="AK337" s="411">
        <f t="shared" ref="AK337" si="954">AK336</f>
        <v>0</v>
      </c>
      <c r="AL337" s="411">
        <f t="shared" ref="AL337" si="955">AL336</f>
        <v>0</v>
      </c>
      <c r="AM337" s="306"/>
    </row>
    <row r="338" spans="1:39" ht="15.5" outlineLevel="1">
      <c r="B338" s="518"/>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1" outlineLevel="1">
      <c r="A339" s="520">
        <v>37</v>
      </c>
      <c r="B339" s="518"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5"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6">Z339</f>
        <v>0</v>
      </c>
      <c r="AA340" s="411">
        <f t="shared" ref="AA340" si="957">AA339</f>
        <v>0</v>
      </c>
      <c r="AB340" s="411">
        <f t="shared" ref="AB340" si="958">AB339</f>
        <v>0</v>
      </c>
      <c r="AC340" s="411">
        <f t="shared" ref="AC340" si="959">AC339</f>
        <v>0</v>
      </c>
      <c r="AD340" s="411">
        <f t="shared" ref="AD340" si="960">AD339</f>
        <v>0</v>
      </c>
      <c r="AE340" s="411">
        <f t="shared" ref="AE340" si="961">AE339</f>
        <v>0</v>
      </c>
      <c r="AF340" s="411">
        <f t="shared" ref="AF340" si="962">AF339</f>
        <v>0</v>
      </c>
      <c r="AG340" s="411">
        <f t="shared" ref="AG340" si="963">AG339</f>
        <v>0</v>
      </c>
      <c r="AH340" s="411">
        <f t="shared" ref="AH340" si="964">AH339</f>
        <v>0</v>
      </c>
      <c r="AI340" s="411">
        <f t="shared" ref="AI340" si="965">AI339</f>
        <v>0</v>
      </c>
      <c r="AJ340" s="411">
        <f t="shared" ref="AJ340" si="966">AJ339</f>
        <v>0</v>
      </c>
      <c r="AK340" s="411">
        <f t="shared" ref="AK340" si="967">AK339</f>
        <v>0</v>
      </c>
      <c r="AL340" s="411">
        <f t="shared" ref="AL340" si="968">AL339</f>
        <v>0</v>
      </c>
      <c r="AM340" s="306"/>
    </row>
    <row r="341" spans="1:39" ht="15.5" outlineLevel="1">
      <c r="B341" s="518"/>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5" outlineLevel="1">
      <c r="A342" s="520">
        <v>38</v>
      </c>
      <c r="B342" s="518"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5"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9">Z342</f>
        <v>0</v>
      </c>
      <c r="AA343" s="411">
        <f t="shared" ref="AA343" si="970">AA342</f>
        <v>0</v>
      </c>
      <c r="AB343" s="411">
        <f t="shared" ref="AB343" si="971">AB342</f>
        <v>0</v>
      </c>
      <c r="AC343" s="411">
        <f t="shared" ref="AC343" si="972">AC342</f>
        <v>0</v>
      </c>
      <c r="AD343" s="411">
        <f t="shared" ref="AD343" si="973">AD342</f>
        <v>0</v>
      </c>
      <c r="AE343" s="411">
        <f t="shared" ref="AE343" si="974">AE342</f>
        <v>0</v>
      </c>
      <c r="AF343" s="411">
        <f t="shared" ref="AF343" si="975">AF342</f>
        <v>0</v>
      </c>
      <c r="AG343" s="411">
        <f t="shared" ref="AG343" si="976">AG342</f>
        <v>0</v>
      </c>
      <c r="AH343" s="411">
        <f t="shared" ref="AH343" si="977">AH342</f>
        <v>0</v>
      </c>
      <c r="AI343" s="411">
        <f t="shared" ref="AI343" si="978">AI342</f>
        <v>0</v>
      </c>
      <c r="AJ343" s="411">
        <f t="shared" ref="AJ343" si="979">AJ342</f>
        <v>0</v>
      </c>
      <c r="AK343" s="411">
        <f t="shared" ref="AK343" si="980">AK342</f>
        <v>0</v>
      </c>
      <c r="AL343" s="411">
        <f t="shared" ref="AL343" si="981">AL342</f>
        <v>0</v>
      </c>
      <c r="AM343" s="306"/>
    </row>
    <row r="344" spans="1:39" ht="15.5" outlineLevel="1">
      <c r="B344" s="518"/>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1" outlineLevel="1">
      <c r="A345" s="520">
        <v>39</v>
      </c>
      <c r="B345" s="518"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5"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2">Z345</f>
        <v>0</v>
      </c>
      <c r="AA346" s="411">
        <f t="shared" ref="AA346" si="983">AA345</f>
        <v>0</v>
      </c>
      <c r="AB346" s="411">
        <f t="shared" ref="AB346" si="984">AB345</f>
        <v>0</v>
      </c>
      <c r="AC346" s="411">
        <f t="shared" ref="AC346" si="985">AC345</f>
        <v>0</v>
      </c>
      <c r="AD346" s="411">
        <f t="shared" ref="AD346" si="986">AD345</f>
        <v>0</v>
      </c>
      <c r="AE346" s="411">
        <f t="shared" ref="AE346" si="987">AE345</f>
        <v>0</v>
      </c>
      <c r="AF346" s="411">
        <f t="shared" ref="AF346" si="988">AF345</f>
        <v>0</v>
      </c>
      <c r="AG346" s="411">
        <f t="shared" ref="AG346" si="989">AG345</f>
        <v>0</v>
      </c>
      <c r="AH346" s="411">
        <f t="shared" ref="AH346" si="990">AH345</f>
        <v>0</v>
      </c>
      <c r="AI346" s="411">
        <f t="shared" ref="AI346" si="991">AI345</f>
        <v>0</v>
      </c>
      <c r="AJ346" s="411">
        <f t="shared" ref="AJ346" si="992">AJ345</f>
        <v>0</v>
      </c>
      <c r="AK346" s="411">
        <f t="shared" ref="AK346" si="993">AK345</f>
        <v>0</v>
      </c>
      <c r="AL346" s="411">
        <f t="shared" ref="AL346" si="994">AL345</f>
        <v>0</v>
      </c>
      <c r="AM346" s="306"/>
    </row>
    <row r="347" spans="1:39" ht="15.5" outlineLevel="1">
      <c r="B347" s="518"/>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1" outlineLevel="1">
      <c r="A348" s="520">
        <v>40</v>
      </c>
      <c r="B348" s="518"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5"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5">Z348</f>
        <v>0</v>
      </c>
      <c r="AA349" s="411">
        <f t="shared" ref="AA349" si="996">AA348</f>
        <v>0</v>
      </c>
      <c r="AB349" s="411">
        <f t="shared" ref="AB349" si="997">AB348</f>
        <v>0</v>
      </c>
      <c r="AC349" s="411">
        <f t="shared" ref="AC349" si="998">AC348</f>
        <v>0</v>
      </c>
      <c r="AD349" s="411">
        <f t="shared" ref="AD349" si="999">AD348</f>
        <v>0</v>
      </c>
      <c r="AE349" s="411">
        <f t="shared" ref="AE349" si="1000">AE348</f>
        <v>0</v>
      </c>
      <c r="AF349" s="411">
        <f t="shared" ref="AF349" si="1001">AF348</f>
        <v>0</v>
      </c>
      <c r="AG349" s="411">
        <f t="shared" ref="AG349" si="1002">AG348</f>
        <v>0</v>
      </c>
      <c r="AH349" s="411">
        <f t="shared" ref="AH349" si="1003">AH348</f>
        <v>0</v>
      </c>
      <c r="AI349" s="411">
        <f t="shared" ref="AI349" si="1004">AI348</f>
        <v>0</v>
      </c>
      <c r="AJ349" s="411">
        <f t="shared" ref="AJ349" si="1005">AJ348</f>
        <v>0</v>
      </c>
      <c r="AK349" s="411">
        <f t="shared" ref="AK349" si="1006">AK348</f>
        <v>0</v>
      </c>
      <c r="AL349" s="411">
        <f t="shared" ref="AL349" si="1007">AL348</f>
        <v>0</v>
      </c>
      <c r="AM349" s="306"/>
    </row>
    <row r="350" spans="1:39" ht="15.5" outlineLevel="1">
      <c r="B350" s="518"/>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6.5" outlineLevel="1">
      <c r="A351" s="520">
        <v>41</v>
      </c>
      <c r="B351" s="518"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5"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8">Z351</f>
        <v>0</v>
      </c>
      <c r="AA352" s="411">
        <f t="shared" ref="AA352" si="1009">AA351</f>
        <v>0</v>
      </c>
      <c r="AB352" s="411">
        <f t="shared" ref="AB352" si="1010">AB351</f>
        <v>0</v>
      </c>
      <c r="AC352" s="411">
        <f t="shared" ref="AC352" si="1011">AC351</f>
        <v>0</v>
      </c>
      <c r="AD352" s="411">
        <f t="shared" ref="AD352" si="1012">AD351</f>
        <v>0</v>
      </c>
      <c r="AE352" s="411">
        <f t="shared" ref="AE352" si="1013">AE351</f>
        <v>0</v>
      </c>
      <c r="AF352" s="411">
        <f t="shared" ref="AF352" si="1014">AF351</f>
        <v>0</v>
      </c>
      <c r="AG352" s="411">
        <f t="shared" ref="AG352" si="1015">AG351</f>
        <v>0</v>
      </c>
      <c r="AH352" s="411">
        <f t="shared" ref="AH352" si="1016">AH351</f>
        <v>0</v>
      </c>
      <c r="AI352" s="411">
        <f t="shared" ref="AI352" si="1017">AI351</f>
        <v>0</v>
      </c>
      <c r="AJ352" s="411">
        <f t="shared" ref="AJ352" si="1018">AJ351</f>
        <v>0</v>
      </c>
      <c r="AK352" s="411">
        <f t="shared" ref="AK352" si="1019">AK351</f>
        <v>0</v>
      </c>
      <c r="AL352" s="411">
        <f t="shared" ref="AL352" si="1020">AL351</f>
        <v>0</v>
      </c>
      <c r="AM352" s="306"/>
    </row>
    <row r="353" spans="1:39" ht="15.5" outlineLevel="1">
      <c r="B353" s="518"/>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1" outlineLevel="1">
      <c r="A354" s="520">
        <v>42</v>
      </c>
      <c r="B354" s="518"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5"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21">Z354</f>
        <v>0</v>
      </c>
      <c r="AA355" s="411">
        <f t="shared" ref="AA355" si="1022">AA354</f>
        <v>0</v>
      </c>
      <c r="AB355" s="411">
        <f t="shared" ref="AB355" si="1023">AB354</f>
        <v>0</v>
      </c>
      <c r="AC355" s="411">
        <f t="shared" ref="AC355" si="1024">AC354</f>
        <v>0</v>
      </c>
      <c r="AD355" s="411">
        <f t="shared" ref="AD355" si="1025">AD354</f>
        <v>0</v>
      </c>
      <c r="AE355" s="411">
        <f t="shared" ref="AE355" si="1026">AE354</f>
        <v>0</v>
      </c>
      <c r="AF355" s="411">
        <f t="shared" ref="AF355" si="1027">AF354</f>
        <v>0</v>
      </c>
      <c r="AG355" s="411">
        <f t="shared" ref="AG355" si="1028">AG354</f>
        <v>0</v>
      </c>
      <c r="AH355" s="411">
        <f t="shared" ref="AH355" si="1029">AH354</f>
        <v>0</v>
      </c>
      <c r="AI355" s="411">
        <f t="shared" ref="AI355" si="1030">AI354</f>
        <v>0</v>
      </c>
      <c r="AJ355" s="411">
        <f t="shared" ref="AJ355" si="1031">AJ354</f>
        <v>0</v>
      </c>
      <c r="AK355" s="411">
        <f t="shared" ref="AK355" si="1032">AK354</f>
        <v>0</v>
      </c>
      <c r="AL355" s="411">
        <f t="shared" ref="AL355" si="1033">AL354</f>
        <v>0</v>
      </c>
      <c r="AM355" s="306"/>
    </row>
    <row r="356" spans="1:39" ht="15.5" outlineLevel="1">
      <c r="B356" s="518"/>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5" outlineLevel="1">
      <c r="A357" s="520">
        <v>43</v>
      </c>
      <c r="B357" s="518"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5"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4">Z357</f>
        <v>0</v>
      </c>
      <c r="AA358" s="411">
        <f t="shared" ref="AA358" si="1035">AA357</f>
        <v>0</v>
      </c>
      <c r="AB358" s="411">
        <f t="shared" ref="AB358" si="1036">AB357</f>
        <v>0</v>
      </c>
      <c r="AC358" s="411">
        <f t="shared" ref="AC358" si="1037">AC357</f>
        <v>0</v>
      </c>
      <c r="AD358" s="411">
        <f t="shared" ref="AD358" si="1038">AD357</f>
        <v>0</v>
      </c>
      <c r="AE358" s="411">
        <f t="shared" ref="AE358" si="1039">AE357</f>
        <v>0</v>
      </c>
      <c r="AF358" s="411">
        <f t="shared" ref="AF358" si="1040">AF357</f>
        <v>0</v>
      </c>
      <c r="AG358" s="411">
        <f t="shared" ref="AG358" si="1041">AG357</f>
        <v>0</v>
      </c>
      <c r="AH358" s="411">
        <f t="shared" ref="AH358" si="1042">AH357</f>
        <v>0</v>
      </c>
      <c r="AI358" s="411">
        <f t="shared" ref="AI358" si="1043">AI357</f>
        <v>0</v>
      </c>
      <c r="AJ358" s="411">
        <f t="shared" ref="AJ358" si="1044">AJ357</f>
        <v>0</v>
      </c>
      <c r="AK358" s="411">
        <f t="shared" ref="AK358" si="1045">AK357</f>
        <v>0</v>
      </c>
      <c r="AL358" s="411">
        <f t="shared" ref="AL358" si="1046">AL357</f>
        <v>0</v>
      </c>
      <c r="AM358" s="306"/>
    </row>
    <row r="359" spans="1:39" ht="15.5" outlineLevel="1">
      <c r="B359" s="518"/>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6.5" outlineLevel="1">
      <c r="A360" s="520">
        <v>44</v>
      </c>
      <c r="B360" s="518"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5"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7">Z360</f>
        <v>0</v>
      </c>
      <c r="AA361" s="411">
        <f t="shared" ref="AA361" si="1048">AA360</f>
        <v>0</v>
      </c>
      <c r="AB361" s="411">
        <f t="shared" ref="AB361" si="1049">AB360</f>
        <v>0</v>
      </c>
      <c r="AC361" s="411">
        <f t="shared" ref="AC361" si="1050">AC360</f>
        <v>0</v>
      </c>
      <c r="AD361" s="411">
        <f t="shared" ref="AD361" si="1051">AD360</f>
        <v>0</v>
      </c>
      <c r="AE361" s="411">
        <f t="shared" ref="AE361" si="1052">AE360</f>
        <v>0</v>
      </c>
      <c r="AF361" s="411">
        <f t="shared" ref="AF361" si="1053">AF360</f>
        <v>0</v>
      </c>
      <c r="AG361" s="411">
        <f t="shared" ref="AG361" si="1054">AG360</f>
        <v>0</v>
      </c>
      <c r="AH361" s="411">
        <f t="shared" ref="AH361" si="1055">AH360</f>
        <v>0</v>
      </c>
      <c r="AI361" s="411">
        <f t="shared" ref="AI361" si="1056">AI360</f>
        <v>0</v>
      </c>
      <c r="AJ361" s="411">
        <f t="shared" ref="AJ361" si="1057">AJ360</f>
        <v>0</v>
      </c>
      <c r="AK361" s="411">
        <f t="shared" ref="AK361" si="1058">AK360</f>
        <v>0</v>
      </c>
      <c r="AL361" s="411">
        <f t="shared" ref="AL361" si="1059">AL360</f>
        <v>0</v>
      </c>
      <c r="AM361" s="306"/>
    </row>
    <row r="362" spans="1:39" ht="15.5" outlineLevel="1">
      <c r="B362" s="518"/>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1" outlineLevel="1">
      <c r="A363" s="520">
        <v>45</v>
      </c>
      <c r="B363" s="743" t="s">
        <v>779</v>
      </c>
      <c r="C363" s="291" t="s">
        <v>25</v>
      </c>
      <c r="D363" s="295">
        <f>'7.  Persistence Report'!AV171</f>
        <v>2457</v>
      </c>
      <c r="E363" s="295">
        <f>'7.  Persistence Report'!AW171</f>
        <v>2457</v>
      </c>
      <c r="F363" s="295">
        <f>'7.  Persistence Report'!AX171</f>
        <v>2457</v>
      </c>
      <c r="G363" s="295">
        <f>'7.  Persistence Report'!AY171</f>
        <v>2457</v>
      </c>
      <c r="H363" s="295">
        <f>'7.  Persistence Report'!AZ171</f>
        <v>2457</v>
      </c>
      <c r="I363" s="295">
        <f>'7.  Persistence Report'!BA171</f>
        <v>2457</v>
      </c>
      <c r="J363" s="295">
        <f>'7.  Persistence Report'!BB171</f>
        <v>2457</v>
      </c>
      <c r="K363" s="295">
        <f>'7.  Persistence Report'!BC171</f>
        <v>2457</v>
      </c>
      <c r="L363" s="295">
        <f>'7.  Persistence Report'!BD171</f>
        <v>2457</v>
      </c>
      <c r="M363" s="295">
        <f>'7.  Persistence Report'!BE171</f>
        <v>2457</v>
      </c>
      <c r="N363" s="295">
        <v>12</v>
      </c>
      <c r="O363" s="295">
        <f>'7.  Persistence Report'!Q171</f>
        <v>0</v>
      </c>
      <c r="P363" s="295">
        <f>'7.  Persistence Report'!R171</f>
        <v>0</v>
      </c>
      <c r="Q363" s="295">
        <f>'7.  Persistence Report'!S171</f>
        <v>0</v>
      </c>
      <c r="R363" s="295">
        <f>'7.  Persistence Report'!T171</f>
        <v>0</v>
      </c>
      <c r="S363" s="295">
        <f>'7.  Persistence Report'!U171</f>
        <v>0</v>
      </c>
      <c r="T363" s="295">
        <f>'7.  Persistence Report'!V171</f>
        <v>0</v>
      </c>
      <c r="U363" s="295">
        <f>'7.  Persistence Report'!W171</f>
        <v>0</v>
      </c>
      <c r="V363" s="295">
        <f>'7.  Persistence Report'!X171</f>
        <v>0</v>
      </c>
      <c r="W363" s="295">
        <f>'7.  Persistence Report'!Y171</f>
        <v>0</v>
      </c>
      <c r="X363" s="295">
        <f>'7.  Persistence Report'!Z171</f>
        <v>0</v>
      </c>
      <c r="Y363" s="426">
        <v>1</v>
      </c>
      <c r="Z363" s="410"/>
      <c r="AA363" s="410"/>
      <c r="AB363" s="410"/>
      <c r="AC363" s="410"/>
      <c r="AD363" s="410"/>
      <c r="AE363" s="410"/>
      <c r="AF363" s="410"/>
      <c r="AG363" s="415"/>
      <c r="AH363" s="415"/>
      <c r="AI363" s="415"/>
      <c r="AJ363" s="415"/>
      <c r="AK363" s="415"/>
      <c r="AL363" s="415"/>
      <c r="AM363" s="296">
        <f>SUM(Y363:AL363)</f>
        <v>1</v>
      </c>
    </row>
    <row r="364" spans="1:39" ht="15.5"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1</v>
      </c>
      <c r="Z364" s="411">
        <f t="shared" ref="Z364" si="1060">Z363</f>
        <v>0</v>
      </c>
      <c r="AA364" s="411">
        <f t="shared" ref="AA364" si="1061">AA363</f>
        <v>0</v>
      </c>
      <c r="AB364" s="411">
        <f t="shared" ref="AB364" si="1062">AB363</f>
        <v>0</v>
      </c>
      <c r="AC364" s="411">
        <f t="shared" ref="AC364" si="1063">AC363</f>
        <v>0</v>
      </c>
      <c r="AD364" s="411">
        <f t="shared" ref="AD364" si="1064">AD363</f>
        <v>0</v>
      </c>
      <c r="AE364" s="411">
        <f t="shared" ref="AE364" si="1065">AE363</f>
        <v>0</v>
      </c>
      <c r="AF364" s="411">
        <f t="shared" ref="AF364" si="1066">AF363</f>
        <v>0</v>
      </c>
      <c r="AG364" s="411">
        <f t="shared" ref="AG364" si="1067">AG363</f>
        <v>0</v>
      </c>
      <c r="AH364" s="411">
        <f t="shared" ref="AH364" si="1068">AH363</f>
        <v>0</v>
      </c>
      <c r="AI364" s="411">
        <f t="shared" ref="AI364" si="1069">AI363</f>
        <v>0</v>
      </c>
      <c r="AJ364" s="411">
        <f t="shared" ref="AJ364" si="1070">AJ363</f>
        <v>0</v>
      </c>
      <c r="AK364" s="411">
        <f t="shared" ref="AK364" si="1071">AK363</f>
        <v>0</v>
      </c>
      <c r="AL364" s="411">
        <f t="shared" ref="AL364" si="1072">AL363</f>
        <v>0</v>
      </c>
      <c r="AM364" s="306"/>
    </row>
    <row r="365" spans="1:39" ht="15.5" outlineLevel="1">
      <c r="B365" s="518"/>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15.5" outlineLevel="1">
      <c r="A366" s="520">
        <v>46</v>
      </c>
      <c r="B366" s="743" t="s">
        <v>772</v>
      </c>
      <c r="C366" s="291" t="s">
        <v>25</v>
      </c>
      <c r="D366" s="295">
        <f>'7.  Persistence Report'!AV164</f>
        <v>1026115</v>
      </c>
      <c r="E366" s="295">
        <f>'7.  Persistence Report'!AW164</f>
        <v>1026115</v>
      </c>
      <c r="F366" s="295">
        <f>'7.  Persistence Report'!AX164</f>
        <v>1026115</v>
      </c>
      <c r="G366" s="295">
        <f>'7.  Persistence Report'!AY164</f>
        <v>1026115</v>
      </c>
      <c r="H366" s="295">
        <f>'7.  Persistence Report'!AZ164</f>
        <v>1026115</v>
      </c>
      <c r="I366" s="295">
        <f>'7.  Persistence Report'!BA164</f>
        <v>1026115</v>
      </c>
      <c r="J366" s="295">
        <f>'7.  Persistence Report'!BB164</f>
        <v>1026115</v>
      </c>
      <c r="K366" s="295">
        <f>'7.  Persistence Report'!BC164</f>
        <v>1026115</v>
      </c>
      <c r="L366" s="295">
        <f>'7.  Persistence Report'!BD164</f>
        <v>1026115</v>
      </c>
      <c r="M366" s="295">
        <f>'7.  Persistence Report'!BE164</f>
        <v>1026115</v>
      </c>
      <c r="N366" s="295">
        <v>12</v>
      </c>
      <c r="O366" s="295">
        <f>'7.  Persistence Report'!Q164</f>
        <v>64</v>
      </c>
      <c r="P366" s="295">
        <f>'7.  Persistence Report'!R164</f>
        <v>64</v>
      </c>
      <c r="Q366" s="295">
        <f>'7.  Persistence Report'!S164</f>
        <v>64</v>
      </c>
      <c r="R366" s="295">
        <f>'7.  Persistence Report'!T164</f>
        <v>64</v>
      </c>
      <c r="S366" s="295">
        <f>'7.  Persistence Report'!U164</f>
        <v>64</v>
      </c>
      <c r="T366" s="295">
        <f>'7.  Persistence Report'!V164</f>
        <v>64</v>
      </c>
      <c r="U366" s="295">
        <f>'7.  Persistence Report'!W164</f>
        <v>64</v>
      </c>
      <c r="V366" s="295">
        <f>'7.  Persistence Report'!X164</f>
        <v>64</v>
      </c>
      <c r="W366" s="295">
        <f>'7.  Persistence Report'!Y164</f>
        <v>64</v>
      </c>
      <c r="X366" s="295">
        <f>'7.  Persistence Report'!Z164</f>
        <v>64</v>
      </c>
      <c r="Y366" s="426">
        <v>1</v>
      </c>
      <c r="Z366" s="410"/>
      <c r="AA366" s="410"/>
      <c r="AB366" s="410"/>
      <c r="AC366" s="410"/>
      <c r="AD366" s="410"/>
      <c r="AE366" s="410"/>
      <c r="AF366" s="410"/>
      <c r="AG366" s="415"/>
      <c r="AH366" s="415"/>
      <c r="AI366" s="415"/>
      <c r="AJ366" s="415"/>
      <c r="AK366" s="415"/>
      <c r="AL366" s="415"/>
      <c r="AM366" s="296">
        <f>SUM(Y366:AL366)</f>
        <v>1</v>
      </c>
    </row>
    <row r="367" spans="1:39" ht="15.5"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1</v>
      </c>
      <c r="Z367" s="411">
        <f t="shared" ref="Z367" si="1073">Z366</f>
        <v>0</v>
      </c>
      <c r="AA367" s="411">
        <f t="shared" ref="AA367" si="1074">AA366</f>
        <v>0</v>
      </c>
      <c r="AB367" s="411">
        <f t="shared" ref="AB367" si="1075">AB366</f>
        <v>0</v>
      </c>
      <c r="AC367" s="411">
        <f t="shared" ref="AC367" si="1076">AC366</f>
        <v>0</v>
      </c>
      <c r="AD367" s="411">
        <f t="shared" ref="AD367" si="1077">AD366</f>
        <v>0</v>
      </c>
      <c r="AE367" s="411">
        <f t="shared" ref="AE367" si="1078">AE366</f>
        <v>0</v>
      </c>
      <c r="AF367" s="411">
        <f t="shared" ref="AF367" si="1079">AF366</f>
        <v>0</v>
      </c>
      <c r="AG367" s="411">
        <f t="shared" ref="AG367" si="1080">AG366</f>
        <v>0</v>
      </c>
      <c r="AH367" s="411">
        <f t="shared" ref="AH367" si="1081">AH366</f>
        <v>0</v>
      </c>
      <c r="AI367" s="411">
        <f t="shared" ref="AI367" si="1082">AI366</f>
        <v>0</v>
      </c>
      <c r="AJ367" s="411">
        <f t="shared" ref="AJ367" si="1083">AJ366</f>
        <v>0</v>
      </c>
      <c r="AK367" s="411">
        <f t="shared" ref="AK367" si="1084">AK366</f>
        <v>0</v>
      </c>
      <c r="AL367" s="411">
        <f t="shared" ref="AL367" si="1085">AL366</f>
        <v>0</v>
      </c>
      <c r="AM367" s="306"/>
    </row>
    <row r="368" spans="1:39" ht="15.5" outlineLevel="1">
      <c r="B368" s="518"/>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1" outlineLevel="1">
      <c r="A369" s="520">
        <v>47</v>
      </c>
      <c r="B369" s="518"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5"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6">Z369</f>
        <v>0</v>
      </c>
      <c r="AA370" s="411">
        <f t="shared" ref="AA370" si="1087">AA369</f>
        <v>0</v>
      </c>
      <c r="AB370" s="411">
        <f t="shared" ref="AB370" si="1088">AB369</f>
        <v>0</v>
      </c>
      <c r="AC370" s="411">
        <f t="shared" ref="AC370" si="1089">AC369</f>
        <v>0</v>
      </c>
      <c r="AD370" s="411">
        <f t="shared" ref="AD370" si="1090">AD369</f>
        <v>0</v>
      </c>
      <c r="AE370" s="411">
        <f t="shared" ref="AE370" si="1091">AE369</f>
        <v>0</v>
      </c>
      <c r="AF370" s="411">
        <f t="shared" ref="AF370" si="1092">AF369</f>
        <v>0</v>
      </c>
      <c r="AG370" s="411">
        <f t="shared" ref="AG370" si="1093">AG369</f>
        <v>0</v>
      </c>
      <c r="AH370" s="411">
        <f t="shared" ref="AH370" si="1094">AH369</f>
        <v>0</v>
      </c>
      <c r="AI370" s="411">
        <f t="shared" ref="AI370" si="1095">AI369</f>
        <v>0</v>
      </c>
      <c r="AJ370" s="411">
        <f t="shared" ref="AJ370" si="1096">AJ369</f>
        <v>0</v>
      </c>
      <c r="AK370" s="411">
        <f t="shared" ref="AK370" si="1097">AK369</f>
        <v>0</v>
      </c>
      <c r="AL370" s="411">
        <f t="shared" ref="AL370" si="1098">AL369</f>
        <v>0</v>
      </c>
      <c r="AM370" s="306"/>
    </row>
    <row r="371" spans="1:42" ht="15.5" outlineLevel="1">
      <c r="B371" s="518"/>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1" outlineLevel="1">
      <c r="A372" s="520">
        <v>48</v>
      </c>
      <c r="B372" s="518"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5"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9">Z372</f>
        <v>0</v>
      </c>
      <c r="AA373" s="411">
        <f t="shared" ref="AA373" si="1100">AA372</f>
        <v>0</v>
      </c>
      <c r="AB373" s="411">
        <f t="shared" ref="AB373" si="1101">AB372</f>
        <v>0</v>
      </c>
      <c r="AC373" s="411">
        <f t="shared" ref="AC373" si="1102">AC372</f>
        <v>0</v>
      </c>
      <c r="AD373" s="411">
        <f t="shared" ref="AD373" si="1103">AD372</f>
        <v>0</v>
      </c>
      <c r="AE373" s="411">
        <f t="shared" ref="AE373" si="1104">AE372</f>
        <v>0</v>
      </c>
      <c r="AF373" s="411">
        <f t="shared" ref="AF373" si="1105">AF372</f>
        <v>0</v>
      </c>
      <c r="AG373" s="411">
        <f t="shared" ref="AG373" si="1106">AG372</f>
        <v>0</v>
      </c>
      <c r="AH373" s="411">
        <f t="shared" ref="AH373" si="1107">AH372</f>
        <v>0</v>
      </c>
      <c r="AI373" s="411">
        <f t="shared" ref="AI373" si="1108">AI372</f>
        <v>0</v>
      </c>
      <c r="AJ373" s="411">
        <f t="shared" ref="AJ373" si="1109">AJ372</f>
        <v>0</v>
      </c>
      <c r="AK373" s="411">
        <f t="shared" ref="AK373" si="1110">AK372</f>
        <v>0</v>
      </c>
      <c r="AL373" s="411">
        <f t="shared" ref="AL373" si="1111">AL372</f>
        <v>0</v>
      </c>
      <c r="AM373" s="306"/>
    </row>
    <row r="374" spans="1:42" ht="15.5" outlineLevel="1">
      <c r="B374" s="518"/>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1" outlineLevel="1">
      <c r="A375" s="520">
        <v>49</v>
      </c>
      <c r="B375" s="518"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5"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2">Z375</f>
        <v>0</v>
      </c>
      <c r="AA376" s="411">
        <f t="shared" ref="AA376" si="1113">AA375</f>
        <v>0</v>
      </c>
      <c r="AB376" s="411">
        <f t="shared" ref="AB376" si="1114">AB375</f>
        <v>0</v>
      </c>
      <c r="AC376" s="411">
        <f t="shared" ref="AC376" si="1115">AC375</f>
        <v>0</v>
      </c>
      <c r="AD376" s="411">
        <f t="shared" ref="AD376" si="1116">AD375</f>
        <v>0</v>
      </c>
      <c r="AE376" s="411">
        <f t="shared" ref="AE376" si="1117">AE375</f>
        <v>0</v>
      </c>
      <c r="AF376" s="411">
        <f t="shared" ref="AF376" si="1118">AF375</f>
        <v>0</v>
      </c>
      <c r="AG376" s="411">
        <f t="shared" ref="AG376" si="1119">AG375</f>
        <v>0</v>
      </c>
      <c r="AH376" s="411">
        <f t="shared" ref="AH376" si="1120">AH375</f>
        <v>0</v>
      </c>
      <c r="AI376" s="411">
        <f t="shared" ref="AI376" si="1121">AI375</f>
        <v>0</v>
      </c>
      <c r="AJ376" s="411">
        <f t="shared" ref="AJ376" si="1122">AJ375</f>
        <v>0</v>
      </c>
      <c r="AK376" s="411">
        <f t="shared" ref="AK376" si="1123">AK375</f>
        <v>0</v>
      </c>
      <c r="AL376" s="411">
        <f t="shared" ref="AL376" si="1124">AL375</f>
        <v>0</v>
      </c>
      <c r="AM376" s="306"/>
    </row>
    <row r="377" spans="1:42" ht="15.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5">
      <c r="B378" s="327" t="s">
        <v>274</v>
      </c>
      <c r="C378" s="329"/>
      <c r="D378" s="329">
        <f>SUM(D221:D376)</f>
        <v>18762050</v>
      </c>
      <c r="E378" s="329">
        <f t="shared" ref="E378:M378" si="1125">SUM(E221:E376)</f>
        <v>18762050</v>
      </c>
      <c r="F378" s="329">
        <f t="shared" si="1125"/>
        <v>18762543</v>
      </c>
      <c r="G378" s="329">
        <f t="shared" si="1125"/>
        <v>18761707</v>
      </c>
      <c r="H378" s="329">
        <f t="shared" si="1125"/>
        <v>18761707</v>
      </c>
      <c r="I378" s="329">
        <f t="shared" si="1125"/>
        <v>18718965</v>
      </c>
      <c r="J378" s="329">
        <f t="shared" si="1125"/>
        <v>18718965</v>
      </c>
      <c r="K378" s="329">
        <f t="shared" si="1125"/>
        <v>18718161</v>
      </c>
      <c r="L378" s="329">
        <f t="shared" si="1125"/>
        <v>18696608</v>
      </c>
      <c r="M378" s="329">
        <f t="shared" si="1125"/>
        <v>18660607</v>
      </c>
      <c r="N378" s="329"/>
      <c r="O378" s="329">
        <f>SUM(O221:O376)</f>
        <v>2274</v>
      </c>
      <c r="P378" s="329">
        <f t="shared" ref="P378:X378" si="1126">SUM(P221:P376)</f>
        <v>2274</v>
      </c>
      <c r="Q378" s="329">
        <f t="shared" si="1126"/>
        <v>2274</v>
      </c>
      <c r="R378" s="329">
        <f t="shared" si="1126"/>
        <v>2274</v>
      </c>
      <c r="S378" s="329">
        <f t="shared" si="1126"/>
        <v>2274</v>
      </c>
      <c r="T378" s="329">
        <f t="shared" si="1126"/>
        <v>2267</v>
      </c>
      <c r="U378" s="329">
        <f t="shared" si="1126"/>
        <v>2267</v>
      </c>
      <c r="V378" s="329">
        <f t="shared" si="1126"/>
        <v>2267</v>
      </c>
      <c r="W378" s="329">
        <f t="shared" si="1126"/>
        <v>2265</v>
      </c>
      <c r="X378" s="329">
        <f t="shared" si="1126"/>
        <v>2262</v>
      </c>
      <c r="Y378" s="329">
        <f>IF(Y219="kWh",SUMPRODUCT(D221:D376,Y221:Y376))</f>
        <v>10275504</v>
      </c>
      <c r="Z378" s="329">
        <f>IF(Z219="kWh",SUMPRODUCT(D221:D376,Z221:Z376))</f>
        <v>1548832.0199999998</v>
      </c>
      <c r="AA378" s="329">
        <f>IF(AA219="kw",SUMPRODUCT(N221:N376,O221:O376,AA221:AA376),SUMPRODUCT(D221:D376,AA221:AA376))</f>
        <v>8180.6399999999994</v>
      </c>
      <c r="AB378" s="329">
        <f>IF(AB219="kw",SUMPRODUCT(N221:N376,O221:O376,AB221:AB376),SUMPRODUCT(D221:D376,AB221:AB376))</f>
        <v>3588</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9138000</v>
      </c>
      <c r="Z379" s="392">
        <f>HLOOKUP(Z218,'2. LRAMVA Threshold'!$B$42:$Q$53,8,FALSE)</f>
        <v>918000</v>
      </c>
      <c r="AA379" s="392">
        <f>HLOOKUP(AA218,'2. LRAMVA Threshold'!$B$42:$Q$53,8,FALSE)</f>
        <v>56525.715164811285</v>
      </c>
      <c r="AB379" s="392">
        <f>HLOOKUP(AB218,'2. LRAMVA Threshold'!$B$42:$Q$53,8,FALSE)</f>
        <v>1203.4557846211967</v>
      </c>
      <c r="AC379" s="392">
        <f>HLOOKUP(AC218,'2. LRAMVA Threshold'!$B$42:$Q$53,8,FALSE)</f>
        <v>15.731448164982963</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1.21E-2</v>
      </c>
      <c r="Z381" s="341">
        <f>HLOOKUP(Z$35,'3.  Distribution Rates'!$C$122:$P$133,8,FALSE)</f>
        <v>1.5800000000000002E-2</v>
      </c>
      <c r="AA381" s="341">
        <f>HLOOKUP(AA$35,'3.  Distribution Rates'!$C$122:$P$133,8,FALSE)</f>
        <v>4.7625999999999999</v>
      </c>
      <c r="AB381" s="341">
        <f>HLOOKUP(AB$35,'3.  Distribution Rates'!$C$122:$P$133,8,FALSE)</f>
        <v>2.7642000000000002</v>
      </c>
      <c r="AC381" s="341">
        <f>HLOOKUP(AC$35,'3.  Distribution Rates'!$C$122:$P$133,8,FALSE)</f>
        <v>23.2774</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6">
        <f>SUM(Y382:AL382)</f>
        <v>0</v>
      </c>
    </row>
    <row r="383" spans="1:42" ht="15.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6">
        <f>SUM(Y383:AL383)</f>
        <v>0</v>
      </c>
    </row>
    <row r="384" spans="1:42" ht="15.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10846.463212732575</v>
      </c>
      <c r="Z384" s="378">
        <f>'4.  2011-2014 LRAM'!Z397*Z381</f>
        <v>705.17756007614446</v>
      </c>
      <c r="AA384" s="378">
        <f>'4.  2011-2014 LRAM'!AA397*AA381</f>
        <v>47736.712216772088</v>
      </c>
      <c r="AB384" s="378">
        <f>'4.  2011-2014 LRAM'!AB397*AB381</f>
        <v>546.91978738274724</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6">
        <f>SUM(Y384:AL384)</f>
        <v>59835.27277696356</v>
      </c>
    </row>
    <row r="385" spans="2:39" ht="15.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36465.502745008795</v>
      </c>
      <c r="Z385" s="378">
        <f>'4.  2011-2014 LRAM'!Z527*Z381</f>
        <v>5475.0231295451513</v>
      </c>
      <c r="AA385" s="378">
        <f>'4.  2011-2014 LRAM'!AA527*AA381</f>
        <v>59817.850149186321</v>
      </c>
      <c r="AB385" s="378">
        <f>'4.  2011-2014 LRAM'!AB527*AB381</f>
        <v>740.96815178646091</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6">
        <f t="shared" ref="AM385:AM387" si="1127">SUM(Y385:AL385)</f>
        <v>102499.34417552674</v>
      </c>
    </row>
    <row r="386" spans="2:39" ht="15.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8">Y208*Y381</f>
        <v>73434.766900000002</v>
      </c>
      <c r="Z386" s="378">
        <f t="shared" si="1128"/>
        <v>122640.00906200001</v>
      </c>
      <c r="AA386" s="378">
        <f t="shared" si="1128"/>
        <v>112845.61591200001</v>
      </c>
      <c r="AB386" s="378">
        <f t="shared" si="1128"/>
        <v>0</v>
      </c>
      <c r="AC386" s="378">
        <f t="shared" si="1128"/>
        <v>0</v>
      </c>
      <c r="AD386" s="378">
        <f t="shared" si="1128"/>
        <v>0</v>
      </c>
      <c r="AE386" s="378">
        <f t="shared" si="1128"/>
        <v>0</v>
      </c>
      <c r="AF386" s="378">
        <f t="shared" si="1128"/>
        <v>0</v>
      </c>
      <c r="AG386" s="378">
        <f t="shared" si="1128"/>
        <v>0</v>
      </c>
      <c r="AH386" s="378">
        <f t="shared" si="1128"/>
        <v>0</v>
      </c>
      <c r="AI386" s="378">
        <f t="shared" si="1128"/>
        <v>0</v>
      </c>
      <c r="AJ386" s="378">
        <f t="shared" si="1128"/>
        <v>0</v>
      </c>
      <c r="AK386" s="378">
        <f t="shared" si="1128"/>
        <v>0</v>
      </c>
      <c r="AL386" s="378">
        <f t="shared" si="1128"/>
        <v>0</v>
      </c>
      <c r="AM386" s="626">
        <f t="shared" si="1127"/>
        <v>308920.39187400002</v>
      </c>
    </row>
    <row r="387" spans="2:39" ht="15.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124333.5984</v>
      </c>
      <c r="Z387" s="378">
        <f t="shared" ref="Z387:AL387" si="1129">Z378*Z381</f>
        <v>24471.545915999999</v>
      </c>
      <c r="AA387" s="378">
        <f t="shared" si="1129"/>
        <v>38961.116063999994</v>
      </c>
      <c r="AB387" s="378">
        <f t="shared" si="1129"/>
        <v>9917.9495999999999</v>
      </c>
      <c r="AC387" s="378">
        <f t="shared" si="1129"/>
        <v>0</v>
      </c>
      <c r="AD387" s="378">
        <f t="shared" si="1129"/>
        <v>0</v>
      </c>
      <c r="AE387" s="378">
        <f t="shared" si="1129"/>
        <v>0</v>
      </c>
      <c r="AF387" s="378">
        <f t="shared" si="1129"/>
        <v>0</v>
      </c>
      <c r="AG387" s="378">
        <f t="shared" si="1129"/>
        <v>0</v>
      </c>
      <c r="AH387" s="378">
        <f t="shared" si="1129"/>
        <v>0</v>
      </c>
      <c r="AI387" s="378">
        <f t="shared" si="1129"/>
        <v>0</v>
      </c>
      <c r="AJ387" s="378">
        <f t="shared" si="1129"/>
        <v>0</v>
      </c>
      <c r="AK387" s="378">
        <f t="shared" si="1129"/>
        <v>0</v>
      </c>
      <c r="AL387" s="378">
        <f t="shared" si="1129"/>
        <v>0</v>
      </c>
      <c r="AM387" s="626">
        <f t="shared" si="1127"/>
        <v>197684.20997999999</v>
      </c>
    </row>
    <row r="388" spans="2:39" ht="15.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245080.33125774137</v>
      </c>
      <c r="Z388" s="346">
        <f t="shared" ref="Z388:AE388" si="1130">SUM(Z382:Z387)</f>
        <v>153291.7556676213</v>
      </c>
      <c r="AA388" s="346">
        <f t="shared" si="1130"/>
        <v>259361.29434195842</v>
      </c>
      <c r="AB388" s="346">
        <f t="shared" si="1130"/>
        <v>11205.837539169208</v>
      </c>
      <c r="AC388" s="346">
        <f t="shared" si="1130"/>
        <v>0</v>
      </c>
      <c r="AD388" s="346">
        <f t="shared" si="1130"/>
        <v>0</v>
      </c>
      <c r="AE388" s="346">
        <f t="shared" si="1130"/>
        <v>0</v>
      </c>
      <c r="AF388" s="346">
        <f>SUM(AF382:AF387)</f>
        <v>0</v>
      </c>
      <c r="AG388" s="346">
        <f t="shared" ref="AG388:AL388" si="1131">SUM(AG382:AG387)</f>
        <v>0</v>
      </c>
      <c r="AH388" s="346">
        <f t="shared" si="1131"/>
        <v>0</v>
      </c>
      <c r="AI388" s="346">
        <f t="shared" si="1131"/>
        <v>0</v>
      </c>
      <c r="AJ388" s="346">
        <f t="shared" si="1131"/>
        <v>0</v>
      </c>
      <c r="AK388" s="346">
        <f t="shared" si="1131"/>
        <v>0</v>
      </c>
      <c r="AL388" s="346">
        <f t="shared" si="1131"/>
        <v>0</v>
      </c>
      <c r="AM388" s="407">
        <f>SUM(AM382:AM387)</f>
        <v>668939.2188064903</v>
      </c>
    </row>
    <row r="389" spans="2:39" ht="15.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110569.8</v>
      </c>
      <c r="Z389" s="347">
        <f t="shared" ref="Z389:AE389" si="1132">Z379*Z381</f>
        <v>14504.400000000001</v>
      </c>
      <c r="AA389" s="347">
        <f t="shared" si="1132"/>
        <v>269209.37104393024</v>
      </c>
      <c r="AB389" s="347">
        <f t="shared" si="1132"/>
        <v>3326.5924798499123</v>
      </c>
      <c r="AC389" s="347">
        <f t="shared" si="1132"/>
        <v>366.1872115155744</v>
      </c>
      <c r="AD389" s="347">
        <f t="shared" si="1132"/>
        <v>0</v>
      </c>
      <c r="AE389" s="347">
        <f t="shared" si="1132"/>
        <v>0</v>
      </c>
      <c r="AF389" s="347">
        <f>AF379*AF381</f>
        <v>0</v>
      </c>
      <c r="AG389" s="347">
        <f t="shared" ref="AG389:AL389" si="1133">AG379*AG381</f>
        <v>0</v>
      </c>
      <c r="AH389" s="347">
        <f t="shared" si="1133"/>
        <v>0</v>
      </c>
      <c r="AI389" s="347">
        <f t="shared" si="1133"/>
        <v>0</v>
      </c>
      <c r="AJ389" s="347">
        <f t="shared" si="1133"/>
        <v>0</v>
      </c>
      <c r="AK389" s="347">
        <f t="shared" si="1133"/>
        <v>0</v>
      </c>
      <c r="AL389" s="347">
        <f t="shared" si="1133"/>
        <v>0</v>
      </c>
      <c r="AM389" s="407">
        <f>SUM(Y389:AL389)</f>
        <v>397976.35073529574</v>
      </c>
    </row>
    <row r="390" spans="2:39" ht="15.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270962.86807119456</v>
      </c>
    </row>
    <row r="391" spans="2:39" ht="15.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10275504</v>
      </c>
      <c r="Z392" s="291">
        <f>SUMPRODUCT(E221:E376,Z221:Z376)</f>
        <v>1548832.02</v>
      </c>
      <c r="AA392" s="291">
        <f t="shared" ref="AA392:AL392" si="1134">IF(AA219="kw",SUMPRODUCT($N$221:$N$376,$P$221:$P$376,AA221:AA376),SUMPRODUCT($E$221:$E$376,AA221:AA376))</f>
        <v>8180.6399999999994</v>
      </c>
      <c r="AB392" s="291">
        <f t="shared" si="1134"/>
        <v>3588</v>
      </c>
      <c r="AC392" s="291">
        <f t="shared" si="1134"/>
        <v>0</v>
      </c>
      <c r="AD392" s="291">
        <f t="shared" si="1134"/>
        <v>0</v>
      </c>
      <c r="AE392" s="291">
        <f t="shared" si="1134"/>
        <v>0</v>
      </c>
      <c r="AF392" s="291">
        <f t="shared" si="1134"/>
        <v>0</v>
      </c>
      <c r="AG392" s="291">
        <f t="shared" si="1134"/>
        <v>0</v>
      </c>
      <c r="AH392" s="291">
        <f t="shared" si="1134"/>
        <v>0</v>
      </c>
      <c r="AI392" s="291">
        <f t="shared" si="1134"/>
        <v>0</v>
      </c>
      <c r="AJ392" s="291">
        <f t="shared" si="1134"/>
        <v>0</v>
      </c>
      <c r="AK392" s="291">
        <f t="shared" si="1134"/>
        <v>0</v>
      </c>
      <c r="AL392" s="291">
        <f t="shared" si="1134"/>
        <v>0</v>
      </c>
      <c r="AM392" s="348"/>
    </row>
    <row r="393" spans="2:39" ht="15.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10275504</v>
      </c>
      <c r="Z393" s="291">
        <f>SUMPRODUCT(F221:F376,Z221:Z376)</f>
        <v>1548920.76</v>
      </c>
      <c r="AA393" s="291">
        <f t="shared" ref="AA393:AL393" si="1135">IF(AA219="kw",SUMPRODUCT($N$221:$N$376,$Q$221:$Q$376,AA221:AA376),SUMPRODUCT($F$221:$F$376,AA221:AA376))</f>
        <v>8180.6399999999994</v>
      </c>
      <c r="AB393" s="291">
        <f t="shared" si="1135"/>
        <v>3588</v>
      </c>
      <c r="AC393" s="291">
        <f t="shared" si="1135"/>
        <v>0</v>
      </c>
      <c r="AD393" s="291">
        <f t="shared" si="1135"/>
        <v>0</v>
      </c>
      <c r="AE393" s="291">
        <f t="shared" si="1135"/>
        <v>0</v>
      </c>
      <c r="AF393" s="291">
        <f t="shared" si="1135"/>
        <v>0</v>
      </c>
      <c r="AG393" s="291">
        <f t="shared" si="1135"/>
        <v>0</v>
      </c>
      <c r="AH393" s="291">
        <f t="shared" si="1135"/>
        <v>0</v>
      </c>
      <c r="AI393" s="291">
        <f t="shared" si="1135"/>
        <v>0</v>
      </c>
      <c r="AJ393" s="291">
        <f t="shared" si="1135"/>
        <v>0</v>
      </c>
      <c r="AK393" s="291">
        <f t="shared" si="1135"/>
        <v>0</v>
      </c>
      <c r="AL393" s="291">
        <f t="shared" si="1135"/>
        <v>0</v>
      </c>
      <c r="AM393" s="337"/>
    </row>
    <row r="394" spans="2:39" ht="15.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10275504</v>
      </c>
      <c r="Z394" s="291">
        <f>SUMPRODUCT(G221:G376,Z221:Z376)</f>
        <v>1548920.76</v>
      </c>
      <c r="AA394" s="291">
        <f t="shared" ref="AA394:AL394" si="1136">IF(AA219="kw",SUMPRODUCT($N$221:$N$376,$R$221:$R$376,AA221:AA376),SUMPRODUCT($G$221:$G$376,AA221:AA376))</f>
        <v>8180.6399999999994</v>
      </c>
      <c r="AB394" s="291">
        <f t="shared" si="1136"/>
        <v>3588</v>
      </c>
      <c r="AC394" s="291">
        <f t="shared" si="1136"/>
        <v>0</v>
      </c>
      <c r="AD394" s="291">
        <f t="shared" si="1136"/>
        <v>0</v>
      </c>
      <c r="AE394" s="291">
        <f t="shared" si="1136"/>
        <v>0</v>
      </c>
      <c r="AF394" s="291">
        <f t="shared" si="1136"/>
        <v>0</v>
      </c>
      <c r="AG394" s="291">
        <f t="shared" si="1136"/>
        <v>0</v>
      </c>
      <c r="AH394" s="291">
        <f t="shared" si="1136"/>
        <v>0</v>
      </c>
      <c r="AI394" s="291">
        <f t="shared" si="1136"/>
        <v>0</v>
      </c>
      <c r="AJ394" s="291">
        <f t="shared" si="1136"/>
        <v>0</v>
      </c>
      <c r="AK394" s="291">
        <f t="shared" si="1136"/>
        <v>0</v>
      </c>
      <c r="AL394" s="291">
        <f t="shared" si="1136"/>
        <v>0</v>
      </c>
      <c r="AM394" s="337"/>
    </row>
    <row r="395" spans="2:39" ht="15.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10275504</v>
      </c>
      <c r="Z395" s="326">
        <f>SUMPRODUCT(H221:H376,Z221:Z376)</f>
        <v>1548920.76</v>
      </c>
      <c r="AA395" s="326">
        <f t="shared" ref="AA395:AL395" si="1137">IF(AA219="kw",SUMPRODUCT($N$221:$N$376,$S$221:$S$376,AA221:AA376),SUMPRODUCT($H$221:$H$376,AA221:AA376))</f>
        <v>8180.6399999999994</v>
      </c>
      <c r="AB395" s="326">
        <f t="shared" si="1137"/>
        <v>3588</v>
      </c>
      <c r="AC395" s="326">
        <f t="shared" si="1137"/>
        <v>0</v>
      </c>
      <c r="AD395" s="326">
        <f t="shared" si="1137"/>
        <v>0</v>
      </c>
      <c r="AE395" s="326">
        <f t="shared" si="1137"/>
        <v>0</v>
      </c>
      <c r="AF395" s="326">
        <f t="shared" si="1137"/>
        <v>0</v>
      </c>
      <c r="AG395" s="326">
        <f t="shared" si="1137"/>
        <v>0</v>
      </c>
      <c r="AH395" s="326">
        <f t="shared" si="1137"/>
        <v>0</v>
      </c>
      <c r="AI395" s="326">
        <f t="shared" si="1137"/>
        <v>0</v>
      </c>
      <c r="AJ395" s="326">
        <f t="shared" si="1137"/>
        <v>0</v>
      </c>
      <c r="AK395" s="326">
        <f t="shared" si="1137"/>
        <v>0</v>
      </c>
      <c r="AL395" s="326">
        <f t="shared" si="1137"/>
        <v>0</v>
      </c>
      <c r="AM395" s="386"/>
    </row>
    <row r="396" spans="2:39" ht="21" customHeight="1">
      <c r="B396" s="368" t="s">
        <v>584</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5">
      <c r="B399" s="280" t="s">
        <v>291</v>
      </c>
      <c r="C399" s="281"/>
      <c r="D399" s="587" t="s">
        <v>525</v>
      </c>
      <c r="E399" s="253"/>
      <c r="F399" s="589"/>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16" t="s">
        <v>211</v>
      </c>
      <c r="C400" s="818" t="s">
        <v>33</v>
      </c>
      <c r="D400" s="284" t="s">
        <v>421</v>
      </c>
      <c r="E400" s="820" t="s">
        <v>209</v>
      </c>
      <c r="F400" s="821"/>
      <c r="G400" s="821"/>
      <c r="H400" s="821"/>
      <c r="I400" s="821"/>
      <c r="J400" s="821"/>
      <c r="K400" s="821"/>
      <c r="L400" s="821"/>
      <c r="M400" s="822"/>
      <c r="N400" s="826" t="s">
        <v>213</v>
      </c>
      <c r="O400" s="284" t="s">
        <v>422</v>
      </c>
      <c r="P400" s="820" t="s">
        <v>212</v>
      </c>
      <c r="Q400" s="821"/>
      <c r="R400" s="821"/>
      <c r="S400" s="821"/>
      <c r="T400" s="821"/>
      <c r="U400" s="821"/>
      <c r="V400" s="821"/>
      <c r="W400" s="821"/>
      <c r="X400" s="822"/>
      <c r="Y400" s="823" t="s">
        <v>243</v>
      </c>
      <c r="Z400" s="824"/>
      <c r="AA400" s="824"/>
      <c r="AB400" s="824"/>
      <c r="AC400" s="824"/>
      <c r="AD400" s="824"/>
      <c r="AE400" s="824"/>
      <c r="AF400" s="824"/>
      <c r="AG400" s="824"/>
      <c r="AH400" s="824"/>
      <c r="AI400" s="824"/>
      <c r="AJ400" s="824"/>
      <c r="AK400" s="824"/>
      <c r="AL400" s="824"/>
      <c r="AM400" s="825"/>
    </row>
    <row r="401" spans="1:39" ht="61.5" customHeight="1">
      <c r="B401" s="817"/>
      <c r="C401" s="819"/>
      <c r="D401" s="285">
        <v>2017</v>
      </c>
      <c r="E401" s="285">
        <v>2018</v>
      </c>
      <c r="F401" s="285">
        <v>2019</v>
      </c>
      <c r="G401" s="285">
        <v>2020</v>
      </c>
      <c r="H401" s="285">
        <v>2021</v>
      </c>
      <c r="I401" s="285">
        <v>2022</v>
      </c>
      <c r="J401" s="285">
        <v>2023</v>
      </c>
      <c r="K401" s="285">
        <v>2024</v>
      </c>
      <c r="L401" s="285">
        <v>2025</v>
      </c>
      <c r="M401" s="285">
        <v>2026</v>
      </c>
      <c r="N401" s="827"/>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kW</v>
      </c>
      <c r="AB401" s="285" t="str">
        <f>'1.  LRAMVA Summary'!G52</f>
        <v>GS&gt;1,000 kW</v>
      </c>
      <c r="AC401" s="285" t="str">
        <f>'1.  LRAMVA Summary'!H52</f>
        <v>Street Lighting</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0"/>
      <c r="B402" s="522"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5" outlineLevel="1">
      <c r="A403" s="530"/>
      <c r="B403" s="502"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5" outlineLevel="1">
      <c r="A404" s="530">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5" outlineLevel="1">
      <c r="A405" s="530"/>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8">Z404</f>
        <v>0</v>
      </c>
      <c r="AA405" s="411">
        <f t="shared" ref="AA405" si="1139">AA404</f>
        <v>0</v>
      </c>
      <c r="AB405" s="411">
        <f t="shared" ref="AB405" si="1140">AB404</f>
        <v>0</v>
      </c>
      <c r="AC405" s="411">
        <f t="shared" ref="AC405" si="1141">AC404</f>
        <v>0</v>
      </c>
      <c r="AD405" s="411">
        <f t="shared" ref="AD405" si="1142">AD404</f>
        <v>0</v>
      </c>
      <c r="AE405" s="411">
        <f t="shared" ref="AE405" si="1143">AE404</f>
        <v>0</v>
      </c>
      <c r="AF405" s="411">
        <f t="shared" ref="AF405" si="1144">AF404</f>
        <v>0</v>
      </c>
      <c r="AG405" s="411">
        <f t="shared" ref="AG405" si="1145">AG404</f>
        <v>0</v>
      </c>
      <c r="AH405" s="411">
        <f t="shared" ref="AH405" si="1146">AH404</f>
        <v>0</v>
      </c>
      <c r="AI405" s="411">
        <f t="shared" ref="AI405" si="1147">AI404</f>
        <v>0</v>
      </c>
      <c r="AJ405" s="411">
        <f t="shared" ref="AJ405" si="1148">AJ404</f>
        <v>0</v>
      </c>
      <c r="AK405" s="411">
        <f t="shared" ref="AK405" si="1149">AK404</f>
        <v>0</v>
      </c>
      <c r="AL405" s="411">
        <f t="shared" ref="AL405" si="1150">AL404</f>
        <v>0</v>
      </c>
      <c r="AM405" s="297"/>
    </row>
    <row r="406" spans="1:39" ht="15.5" outlineLevel="1">
      <c r="A406" s="530"/>
      <c r="B406" s="523"/>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5" outlineLevel="1">
      <c r="A407" s="530">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5" outlineLevel="1">
      <c r="A408" s="530"/>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51">Z407</f>
        <v>0</v>
      </c>
      <c r="AA408" s="411">
        <f t="shared" ref="AA408" si="1152">AA407</f>
        <v>0</v>
      </c>
      <c r="AB408" s="411">
        <f t="shared" ref="AB408" si="1153">AB407</f>
        <v>0</v>
      </c>
      <c r="AC408" s="411">
        <f t="shared" ref="AC408" si="1154">AC407</f>
        <v>0</v>
      </c>
      <c r="AD408" s="411">
        <f t="shared" ref="AD408" si="1155">AD407</f>
        <v>0</v>
      </c>
      <c r="AE408" s="411">
        <f t="shared" ref="AE408" si="1156">AE407</f>
        <v>0</v>
      </c>
      <c r="AF408" s="411">
        <f t="shared" ref="AF408" si="1157">AF407</f>
        <v>0</v>
      </c>
      <c r="AG408" s="411">
        <f t="shared" ref="AG408" si="1158">AG407</f>
        <v>0</v>
      </c>
      <c r="AH408" s="411">
        <f t="shared" ref="AH408" si="1159">AH407</f>
        <v>0</v>
      </c>
      <c r="AI408" s="411">
        <f t="shared" ref="AI408" si="1160">AI407</f>
        <v>0</v>
      </c>
      <c r="AJ408" s="411">
        <f t="shared" ref="AJ408" si="1161">AJ407</f>
        <v>0</v>
      </c>
      <c r="AK408" s="411">
        <f t="shared" ref="AK408" si="1162">AK407</f>
        <v>0</v>
      </c>
      <c r="AL408" s="411">
        <f t="shared" ref="AL408" si="1163">AL407</f>
        <v>0</v>
      </c>
      <c r="AM408" s="297"/>
    </row>
    <row r="409" spans="1:39" ht="15.5" outlineLevel="1">
      <c r="A409" s="530"/>
      <c r="B409" s="523"/>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5" outlineLevel="1">
      <c r="A410" s="530">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5" outlineLevel="1">
      <c r="A411" s="530"/>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4">Z410</f>
        <v>0</v>
      </c>
      <c r="AA411" s="411">
        <f t="shared" ref="AA411" si="1165">AA410</f>
        <v>0</v>
      </c>
      <c r="AB411" s="411">
        <f t="shared" ref="AB411" si="1166">AB410</f>
        <v>0</v>
      </c>
      <c r="AC411" s="411">
        <f t="shared" ref="AC411" si="1167">AC410</f>
        <v>0</v>
      </c>
      <c r="AD411" s="411">
        <f t="shared" ref="AD411" si="1168">AD410</f>
        <v>0</v>
      </c>
      <c r="AE411" s="411">
        <f t="shared" ref="AE411" si="1169">AE410</f>
        <v>0</v>
      </c>
      <c r="AF411" s="411">
        <f t="shared" ref="AF411" si="1170">AF410</f>
        <v>0</v>
      </c>
      <c r="AG411" s="411">
        <f t="shared" ref="AG411" si="1171">AG410</f>
        <v>0</v>
      </c>
      <c r="AH411" s="411">
        <f t="shared" ref="AH411" si="1172">AH410</f>
        <v>0</v>
      </c>
      <c r="AI411" s="411">
        <f t="shared" ref="AI411" si="1173">AI410</f>
        <v>0</v>
      </c>
      <c r="AJ411" s="411">
        <f t="shared" ref="AJ411" si="1174">AJ410</f>
        <v>0</v>
      </c>
      <c r="AK411" s="411">
        <f t="shared" ref="AK411" si="1175">AK410</f>
        <v>0</v>
      </c>
      <c r="AL411" s="411">
        <f t="shared" ref="AL411" si="1176">AL410</f>
        <v>0</v>
      </c>
      <c r="AM411" s="297"/>
    </row>
    <row r="412" spans="1:39" ht="15.5" outlineLevel="1">
      <c r="A412" s="530"/>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5" outlineLevel="1">
      <c r="A413" s="530">
        <v>4</v>
      </c>
      <c r="B413" s="518" t="s">
        <v>668</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5" outlineLevel="1">
      <c r="A414" s="530"/>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7">Z413</f>
        <v>0</v>
      </c>
      <c r="AA414" s="411">
        <f t="shared" ref="AA414" si="1178">AA413</f>
        <v>0</v>
      </c>
      <c r="AB414" s="411">
        <f t="shared" ref="AB414" si="1179">AB413</f>
        <v>0</v>
      </c>
      <c r="AC414" s="411">
        <f t="shared" ref="AC414" si="1180">AC413</f>
        <v>0</v>
      </c>
      <c r="AD414" s="411">
        <f t="shared" ref="AD414" si="1181">AD413</f>
        <v>0</v>
      </c>
      <c r="AE414" s="411">
        <f t="shared" ref="AE414" si="1182">AE413</f>
        <v>0</v>
      </c>
      <c r="AF414" s="411">
        <f t="shared" ref="AF414" si="1183">AF413</f>
        <v>0</v>
      </c>
      <c r="AG414" s="411">
        <f t="shared" ref="AG414" si="1184">AG413</f>
        <v>0</v>
      </c>
      <c r="AH414" s="411">
        <f t="shared" ref="AH414" si="1185">AH413</f>
        <v>0</v>
      </c>
      <c r="AI414" s="411">
        <f t="shared" ref="AI414" si="1186">AI413</f>
        <v>0</v>
      </c>
      <c r="AJ414" s="411">
        <f t="shared" ref="AJ414" si="1187">AJ413</f>
        <v>0</v>
      </c>
      <c r="AK414" s="411">
        <f t="shared" ref="AK414" si="1188">AK413</f>
        <v>0</v>
      </c>
      <c r="AL414" s="411">
        <f t="shared" ref="AL414" si="1189">AL413</f>
        <v>0</v>
      </c>
      <c r="AM414" s="297"/>
    </row>
    <row r="415" spans="1:39" ht="15.5" outlineLevel="1">
      <c r="A415" s="530"/>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1" outlineLevel="1">
      <c r="A416" s="530">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5" outlineLevel="1">
      <c r="A417" s="530"/>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90">Z416</f>
        <v>0</v>
      </c>
      <c r="AA417" s="411">
        <f t="shared" ref="AA417" si="1191">AA416</f>
        <v>0</v>
      </c>
      <c r="AB417" s="411">
        <f t="shared" ref="AB417" si="1192">AB416</f>
        <v>0</v>
      </c>
      <c r="AC417" s="411">
        <f t="shared" ref="AC417" si="1193">AC416</f>
        <v>0</v>
      </c>
      <c r="AD417" s="411">
        <f t="shared" ref="AD417" si="1194">AD416</f>
        <v>0</v>
      </c>
      <c r="AE417" s="411">
        <f t="shared" ref="AE417" si="1195">AE416</f>
        <v>0</v>
      </c>
      <c r="AF417" s="411">
        <f t="shared" ref="AF417" si="1196">AF416</f>
        <v>0</v>
      </c>
      <c r="AG417" s="411">
        <f t="shared" ref="AG417" si="1197">AG416</f>
        <v>0</v>
      </c>
      <c r="AH417" s="411">
        <f t="shared" ref="AH417" si="1198">AH416</f>
        <v>0</v>
      </c>
      <c r="AI417" s="411">
        <f t="shared" ref="AI417" si="1199">AI416</f>
        <v>0</v>
      </c>
      <c r="AJ417" s="411">
        <f t="shared" ref="AJ417" si="1200">AJ416</f>
        <v>0</v>
      </c>
      <c r="AK417" s="411">
        <f t="shared" ref="AK417" si="1201">AK416</f>
        <v>0</v>
      </c>
      <c r="AL417" s="411">
        <f t="shared" ref="AL417" si="1202">AL416</f>
        <v>0</v>
      </c>
      <c r="AM417" s="297"/>
    </row>
    <row r="418" spans="1:39" ht="15.5" outlineLevel="1">
      <c r="A418" s="530"/>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5" outlineLevel="1">
      <c r="A419" s="530"/>
      <c r="B419" s="512" t="s">
        <v>497</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5" outlineLevel="1">
      <c r="A420" s="530">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5" outlineLevel="1">
      <c r="A421" s="530"/>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203">Z420</f>
        <v>0</v>
      </c>
      <c r="AA421" s="411">
        <f t="shared" ref="AA421" si="1204">AA420</f>
        <v>0</v>
      </c>
      <c r="AB421" s="411">
        <f t="shared" ref="AB421" si="1205">AB420</f>
        <v>0</v>
      </c>
      <c r="AC421" s="411">
        <f t="shared" ref="AC421" si="1206">AC420</f>
        <v>0</v>
      </c>
      <c r="AD421" s="411">
        <f t="shared" ref="AD421" si="1207">AD420</f>
        <v>0</v>
      </c>
      <c r="AE421" s="411">
        <f t="shared" ref="AE421" si="1208">AE420</f>
        <v>0</v>
      </c>
      <c r="AF421" s="411">
        <f t="shared" ref="AF421" si="1209">AF420</f>
        <v>0</v>
      </c>
      <c r="AG421" s="411">
        <f t="shared" ref="AG421" si="1210">AG420</f>
        <v>0</v>
      </c>
      <c r="AH421" s="411">
        <f t="shared" ref="AH421" si="1211">AH420</f>
        <v>0</v>
      </c>
      <c r="AI421" s="411">
        <f t="shared" ref="AI421" si="1212">AI420</f>
        <v>0</v>
      </c>
      <c r="AJ421" s="411">
        <f t="shared" ref="AJ421" si="1213">AJ420</f>
        <v>0</v>
      </c>
      <c r="AK421" s="411">
        <f t="shared" ref="AK421" si="1214">AK420</f>
        <v>0</v>
      </c>
      <c r="AL421" s="411">
        <f t="shared" ref="AL421" si="1215">AL420</f>
        <v>0</v>
      </c>
      <c r="AM421" s="311"/>
    </row>
    <row r="422" spans="1:39" ht="15.5" outlineLevel="1">
      <c r="A422" s="530"/>
      <c r="B422" s="524"/>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1" outlineLevel="1">
      <c r="A423" s="530">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5" outlineLevel="1">
      <c r="A424" s="530"/>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6">Z423</f>
        <v>0</v>
      </c>
      <c r="AA424" s="411">
        <f t="shared" ref="AA424" si="1217">AA423</f>
        <v>0</v>
      </c>
      <c r="AB424" s="411">
        <f t="shared" ref="AB424" si="1218">AB423</f>
        <v>0</v>
      </c>
      <c r="AC424" s="411">
        <f t="shared" ref="AC424" si="1219">AC423</f>
        <v>0</v>
      </c>
      <c r="AD424" s="411">
        <f t="shared" ref="AD424" si="1220">AD423</f>
        <v>0</v>
      </c>
      <c r="AE424" s="411">
        <f t="shared" ref="AE424" si="1221">AE423</f>
        <v>0</v>
      </c>
      <c r="AF424" s="411">
        <f t="shared" ref="AF424" si="1222">AF423</f>
        <v>0</v>
      </c>
      <c r="AG424" s="411">
        <f t="shared" ref="AG424" si="1223">AG423</f>
        <v>0</v>
      </c>
      <c r="AH424" s="411">
        <f t="shared" ref="AH424" si="1224">AH423</f>
        <v>0</v>
      </c>
      <c r="AI424" s="411">
        <f t="shared" ref="AI424" si="1225">AI423</f>
        <v>0</v>
      </c>
      <c r="AJ424" s="411">
        <f t="shared" ref="AJ424" si="1226">AJ423</f>
        <v>0</v>
      </c>
      <c r="AK424" s="411">
        <f t="shared" ref="AK424" si="1227">AK423</f>
        <v>0</v>
      </c>
      <c r="AL424" s="411">
        <f t="shared" ref="AL424" si="1228">AL423</f>
        <v>0</v>
      </c>
      <c r="AM424" s="311"/>
    </row>
    <row r="425" spans="1:39" ht="15.5" outlineLevel="1">
      <c r="A425" s="530"/>
      <c r="B425" s="525"/>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1" outlineLevel="1">
      <c r="A426" s="530">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5" outlineLevel="1">
      <c r="A427" s="530"/>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9">Z426</f>
        <v>0</v>
      </c>
      <c r="AA427" s="411">
        <f t="shared" ref="AA427" si="1230">AA426</f>
        <v>0</v>
      </c>
      <c r="AB427" s="411">
        <f t="shared" ref="AB427" si="1231">AB426</f>
        <v>0</v>
      </c>
      <c r="AC427" s="411">
        <f t="shared" ref="AC427" si="1232">AC426</f>
        <v>0</v>
      </c>
      <c r="AD427" s="411">
        <f t="shared" ref="AD427" si="1233">AD426</f>
        <v>0</v>
      </c>
      <c r="AE427" s="411">
        <f t="shared" ref="AE427" si="1234">AE426</f>
        <v>0</v>
      </c>
      <c r="AF427" s="411">
        <f t="shared" ref="AF427" si="1235">AF426</f>
        <v>0</v>
      </c>
      <c r="AG427" s="411">
        <f t="shared" ref="AG427" si="1236">AG426</f>
        <v>0</v>
      </c>
      <c r="AH427" s="411">
        <f t="shared" ref="AH427" si="1237">AH426</f>
        <v>0</v>
      </c>
      <c r="AI427" s="411">
        <f t="shared" ref="AI427" si="1238">AI426</f>
        <v>0</v>
      </c>
      <c r="AJ427" s="411">
        <f t="shared" ref="AJ427" si="1239">AJ426</f>
        <v>0</v>
      </c>
      <c r="AK427" s="411">
        <f t="shared" ref="AK427" si="1240">AK426</f>
        <v>0</v>
      </c>
      <c r="AL427" s="411">
        <f t="shared" ref="AL427" si="1241">AL426</f>
        <v>0</v>
      </c>
      <c r="AM427" s="311"/>
    </row>
    <row r="428" spans="1:39" ht="15.5" outlineLevel="1">
      <c r="A428" s="530"/>
      <c r="B428" s="525"/>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1" outlineLevel="1">
      <c r="A429" s="530">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5" outlineLevel="1">
      <c r="A430" s="530"/>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42">Z429</f>
        <v>0</v>
      </c>
      <c r="AA430" s="411">
        <f t="shared" ref="AA430" si="1243">AA429</f>
        <v>0</v>
      </c>
      <c r="AB430" s="411">
        <f t="shared" ref="AB430" si="1244">AB429</f>
        <v>0</v>
      </c>
      <c r="AC430" s="411">
        <f t="shared" ref="AC430" si="1245">AC429</f>
        <v>0</v>
      </c>
      <c r="AD430" s="411">
        <f t="shared" ref="AD430" si="1246">AD429</f>
        <v>0</v>
      </c>
      <c r="AE430" s="411">
        <f t="shared" ref="AE430" si="1247">AE429</f>
        <v>0</v>
      </c>
      <c r="AF430" s="411">
        <f t="shared" ref="AF430" si="1248">AF429</f>
        <v>0</v>
      </c>
      <c r="AG430" s="411">
        <f t="shared" ref="AG430" si="1249">AG429</f>
        <v>0</v>
      </c>
      <c r="AH430" s="411">
        <f t="shared" ref="AH430" si="1250">AH429</f>
        <v>0</v>
      </c>
      <c r="AI430" s="411">
        <f t="shared" ref="AI430" si="1251">AI429</f>
        <v>0</v>
      </c>
      <c r="AJ430" s="411">
        <f t="shared" ref="AJ430" si="1252">AJ429</f>
        <v>0</v>
      </c>
      <c r="AK430" s="411">
        <f t="shared" ref="AK430" si="1253">AK429</f>
        <v>0</v>
      </c>
      <c r="AL430" s="411">
        <f t="shared" ref="AL430" si="1254">AL429</f>
        <v>0</v>
      </c>
      <c r="AM430" s="311"/>
    </row>
    <row r="431" spans="1:39" ht="15.5" outlineLevel="1">
      <c r="A431" s="530"/>
      <c r="B431" s="525"/>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1" outlineLevel="1">
      <c r="A432" s="530">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5" outlineLevel="1">
      <c r="A433" s="530"/>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5">Z432</f>
        <v>0</v>
      </c>
      <c r="AA433" s="411">
        <f t="shared" ref="AA433" si="1256">AA432</f>
        <v>0</v>
      </c>
      <c r="AB433" s="411">
        <f t="shared" ref="AB433" si="1257">AB432</f>
        <v>0</v>
      </c>
      <c r="AC433" s="411">
        <f t="shared" ref="AC433" si="1258">AC432</f>
        <v>0</v>
      </c>
      <c r="AD433" s="411">
        <f t="shared" ref="AD433" si="1259">AD432</f>
        <v>0</v>
      </c>
      <c r="AE433" s="411">
        <f t="shared" ref="AE433" si="1260">AE432</f>
        <v>0</v>
      </c>
      <c r="AF433" s="411">
        <f t="shared" ref="AF433" si="1261">AF432</f>
        <v>0</v>
      </c>
      <c r="AG433" s="411">
        <f t="shared" ref="AG433" si="1262">AG432</f>
        <v>0</v>
      </c>
      <c r="AH433" s="411">
        <f t="shared" ref="AH433" si="1263">AH432</f>
        <v>0</v>
      </c>
      <c r="AI433" s="411">
        <f t="shared" ref="AI433" si="1264">AI432</f>
        <v>0</v>
      </c>
      <c r="AJ433" s="411">
        <f t="shared" ref="AJ433" si="1265">AJ432</f>
        <v>0</v>
      </c>
      <c r="AK433" s="411">
        <f t="shared" ref="AK433" si="1266">AK432</f>
        <v>0</v>
      </c>
      <c r="AL433" s="411">
        <f t="shared" ref="AL433" si="1267">AL432</f>
        <v>0</v>
      </c>
      <c r="AM433" s="311"/>
    </row>
    <row r="434" spans="1:40" ht="15.5" outlineLevel="1">
      <c r="A434" s="530"/>
      <c r="B434" s="525"/>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5" outlineLevel="1">
      <c r="A435" s="530"/>
      <c r="B435" s="502"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1" outlineLevel="1">
      <c r="A436" s="530">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5" outlineLevel="1">
      <c r="A437" s="530"/>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8">Z436</f>
        <v>0</v>
      </c>
      <c r="AA437" s="411">
        <f t="shared" ref="AA437" si="1269">AA436</f>
        <v>0</v>
      </c>
      <c r="AB437" s="411">
        <f t="shared" ref="AB437" si="1270">AB436</f>
        <v>0</v>
      </c>
      <c r="AC437" s="411">
        <f t="shared" ref="AC437" si="1271">AC436</f>
        <v>0</v>
      </c>
      <c r="AD437" s="411">
        <f t="shared" ref="AD437" si="1272">AD436</f>
        <v>0</v>
      </c>
      <c r="AE437" s="411">
        <f t="shared" ref="AE437" si="1273">AE436</f>
        <v>0</v>
      </c>
      <c r="AF437" s="411">
        <f t="shared" ref="AF437" si="1274">AF436</f>
        <v>0</v>
      </c>
      <c r="AG437" s="411">
        <f t="shared" ref="AG437" si="1275">AG436</f>
        <v>0</v>
      </c>
      <c r="AH437" s="411">
        <f t="shared" ref="AH437" si="1276">AH436</f>
        <v>0</v>
      </c>
      <c r="AI437" s="411">
        <f t="shared" ref="AI437" si="1277">AI436</f>
        <v>0</v>
      </c>
      <c r="AJ437" s="411">
        <f t="shared" ref="AJ437" si="1278">AJ436</f>
        <v>0</v>
      </c>
      <c r="AK437" s="411">
        <f t="shared" ref="AK437" si="1279">AK436</f>
        <v>0</v>
      </c>
      <c r="AL437" s="411">
        <f t="shared" ref="AL437" si="1280">AL436</f>
        <v>0</v>
      </c>
      <c r="AM437" s="297"/>
    </row>
    <row r="438" spans="1:40" ht="15.5" outlineLevel="1">
      <c r="A438" s="530"/>
      <c r="B438" s="526"/>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1" outlineLevel="1">
      <c r="A439" s="530">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5" outlineLevel="1">
      <c r="A440" s="530"/>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81">Z439</f>
        <v>0</v>
      </c>
      <c r="AA440" s="411">
        <f t="shared" ref="AA440" si="1282">AA439</f>
        <v>0</v>
      </c>
      <c r="AB440" s="411">
        <f t="shared" ref="AB440" si="1283">AB439</f>
        <v>0</v>
      </c>
      <c r="AC440" s="411">
        <f t="shared" ref="AC440" si="1284">AC439</f>
        <v>0</v>
      </c>
      <c r="AD440" s="411">
        <f t="shared" ref="AD440" si="1285">AD439</f>
        <v>0</v>
      </c>
      <c r="AE440" s="411">
        <f t="shared" ref="AE440" si="1286">AE439</f>
        <v>0</v>
      </c>
      <c r="AF440" s="411">
        <f t="shared" ref="AF440" si="1287">AF439</f>
        <v>0</v>
      </c>
      <c r="AG440" s="411">
        <f t="shared" ref="AG440" si="1288">AG439</f>
        <v>0</v>
      </c>
      <c r="AH440" s="411">
        <f t="shared" ref="AH440" si="1289">AH439</f>
        <v>0</v>
      </c>
      <c r="AI440" s="411">
        <f t="shared" ref="AI440" si="1290">AI439</f>
        <v>0</v>
      </c>
      <c r="AJ440" s="411">
        <f t="shared" ref="AJ440" si="1291">AJ439</f>
        <v>0</v>
      </c>
      <c r="AK440" s="411">
        <f t="shared" ref="AK440" si="1292">AK439</f>
        <v>0</v>
      </c>
      <c r="AL440" s="411">
        <f t="shared" ref="AL440" si="1293">AL439</f>
        <v>0</v>
      </c>
      <c r="AM440" s="297"/>
    </row>
    <row r="441" spans="1:40" ht="15.5" outlineLevel="1">
      <c r="A441" s="530"/>
      <c r="B441" s="526"/>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1" outlineLevel="1">
      <c r="A442" s="530">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5" outlineLevel="1">
      <c r="A443" s="530"/>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4">Z442</f>
        <v>0</v>
      </c>
      <c r="AA443" s="411">
        <f t="shared" ref="AA443" si="1295">AA442</f>
        <v>0</v>
      </c>
      <c r="AB443" s="411">
        <f t="shared" ref="AB443" si="1296">AB442</f>
        <v>0</v>
      </c>
      <c r="AC443" s="411">
        <f t="shared" ref="AC443" si="1297">AC442</f>
        <v>0</v>
      </c>
      <c r="AD443" s="411">
        <f t="shared" ref="AD443" si="1298">AD442</f>
        <v>0</v>
      </c>
      <c r="AE443" s="411">
        <f t="shared" ref="AE443" si="1299">AE442</f>
        <v>0</v>
      </c>
      <c r="AF443" s="411">
        <f t="shared" ref="AF443" si="1300">AF442</f>
        <v>0</v>
      </c>
      <c r="AG443" s="411">
        <f t="shared" ref="AG443" si="1301">AG442</f>
        <v>0</v>
      </c>
      <c r="AH443" s="411">
        <f t="shared" ref="AH443" si="1302">AH442</f>
        <v>0</v>
      </c>
      <c r="AI443" s="411">
        <f t="shared" ref="AI443" si="1303">AI442</f>
        <v>0</v>
      </c>
      <c r="AJ443" s="411">
        <f t="shared" ref="AJ443" si="1304">AJ442</f>
        <v>0</v>
      </c>
      <c r="AK443" s="411">
        <f t="shared" ref="AK443" si="1305">AK442</f>
        <v>0</v>
      </c>
      <c r="AL443" s="411">
        <f t="shared" ref="AL443" si="1306">AL442</f>
        <v>0</v>
      </c>
      <c r="AM443" s="306"/>
    </row>
    <row r="444" spans="1:40" ht="15.5" outlineLevel="1">
      <c r="A444" s="530"/>
      <c r="B444" s="526"/>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5" outlineLevel="1">
      <c r="A445" s="530"/>
      <c r="B445" s="502"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5" outlineLevel="1">
      <c r="A446" s="530">
        <v>14</v>
      </c>
      <c r="B446" s="526"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5" outlineLevel="1">
      <c r="A447" s="530"/>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7">Z446</f>
        <v>0</v>
      </c>
      <c r="AA447" s="411">
        <f t="shared" ref="AA447" si="1308">AA446</f>
        <v>0</v>
      </c>
      <c r="AB447" s="411">
        <f t="shared" ref="AB447" si="1309">AB446</f>
        <v>0</v>
      </c>
      <c r="AC447" s="411">
        <f t="shared" ref="AC447" si="1310">AC446</f>
        <v>0</v>
      </c>
      <c r="AD447" s="411">
        <f t="shared" ref="AD447" si="1311">AD446</f>
        <v>0</v>
      </c>
      <c r="AE447" s="411">
        <f t="shared" ref="AE447" si="1312">AE446</f>
        <v>0</v>
      </c>
      <c r="AF447" s="411">
        <f t="shared" ref="AF447" si="1313">AF446</f>
        <v>0</v>
      </c>
      <c r="AG447" s="411">
        <f t="shared" ref="AG447" si="1314">AG446</f>
        <v>0</v>
      </c>
      <c r="AH447" s="411">
        <f t="shared" ref="AH447" si="1315">AH446</f>
        <v>0</v>
      </c>
      <c r="AI447" s="411">
        <f t="shared" ref="AI447" si="1316">AI446</f>
        <v>0</v>
      </c>
      <c r="AJ447" s="411">
        <f t="shared" ref="AJ447" si="1317">AJ446</f>
        <v>0</v>
      </c>
      <c r="AK447" s="411">
        <f t="shared" ref="AK447" si="1318">AK446</f>
        <v>0</v>
      </c>
      <c r="AL447" s="411">
        <f t="shared" ref="AL447" si="1319">AL446</f>
        <v>0</v>
      </c>
      <c r="AM447" s="297"/>
    </row>
    <row r="448" spans="1:40" ht="15.5" outlineLevel="1">
      <c r="A448" s="530"/>
      <c r="B448" s="526"/>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7"/>
    </row>
    <row r="449" spans="1:40" s="309" customFormat="1" ht="15.5" outlineLevel="1">
      <c r="A449" s="530"/>
      <c r="B449" s="502" t="s">
        <v>489</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5"/>
      <c r="AN449" s="628"/>
    </row>
    <row r="450" spans="1:40" ht="15.5" outlineLevel="1">
      <c r="A450" s="530">
        <v>15</v>
      </c>
      <c r="B450" s="431" t="s">
        <v>494</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5" outlineLevel="1">
      <c r="A451" s="530"/>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20">Z450</f>
        <v>0</v>
      </c>
      <c r="AA451" s="411">
        <f t="shared" si="1320"/>
        <v>0</v>
      </c>
      <c r="AB451" s="411">
        <f t="shared" si="1320"/>
        <v>0</v>
      </c>
      <c r="AC451" s="411">
        <f t="shared" si="1320"/>
        <v>0</v>
      </c>
      <c r="AD451" s="411">
        <f t="shared" si="1320"/>
        <v>0</v>
      </c>
      <c r="AE451" s="411">
        <f t="shared" si="1320"/>
        <v>0</v>
      </c>
      <c r="AF451" s="411">
        <f t="shared" si="1320"/>
        <v>0</v>
      </c>
      <c r="AG451" s="411">
        <f t="shared" si="1320"/>
        <v>0</v>
      </c>
      <c r="AH451" s="411">
        <f t="shared" si="1320"/>
        <v>0</v>
      </c>
      <c r="AI451" s="411">
        <f t="shared" si="1320"/>
        <v>0</v>
      </c>
      <c r="AJ451" s="411">
        <f t="shared" si="1320"/>
        <v>0</v>
      </c>
      <c r="AK451" s="411">
        <f t="shared" si="1320"/>
        <v>0</v>
      </c>
      <c r="AL451" s="411">
        <f t="shared" si="1320"/>
        <v>0</v>
      </c>
      <c r="AM451" s="297"/>
    </row>
    <row r="452" spans="1:40" ht="15.5" outlineLevel="1">
      <c r="A452" s="530"/>
      <c r="B452" s="526"/>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5" outlineLevel="1">
      <c r="A453" s="530">
        <v>16</v>
      </c>
      <c r="B453" s="527" t="s">
        <v>490</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5" outlineLevel="1">
      <c r="A454" s="530"/>
      <c r="B454" s="527"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21">Z453</f>
        <v>0</v>
      </c>
      <c r="AA454" s="411">
        <f t="shared" si="1321"/>
        <v>0</v>
      </c>
      <c r="AB454" s="411">
        <f t="shared" si="1321"/>
        <v>0</v>
      </c>
      <c r="AC454" s="411">
        <f t="shared" si="1321"/>
        <v>0</v>
      </c>
      <c r="AD454" s="411">
        <f t="shared" si="1321"/>
        <v>0</v>
      </c>
      <c r="AE454" s="411">
        <f t="shared" si="1321"/>
        <v>0</v>
      </c>
      <c r="AF454" s="411">
        <f t="shared" si="1321"/>
        <v>0</v>
      </c>
      <c r="AG454" s="411">
        <f t="shared" si="1321"/>
        <v>0</v>
      </c>
      <c r="AH454" s="411">
        <f t="shared" si="1321"/>
        <v>0</v>
      </c>
      <c r="AI454" s="411">
        <f t="shared" si="1321"/>
        <v>0</v>
      </c>
      <c r="AJ454" s="411">
        <f t="shared" si="1321"/>
        <v>0</v>
      </c>
      <c r="AK454" s="411">
        <f t="shared" si="1321"/>
        <v>0</v>
      </c>
      <c r="AL454" s="411">
        <f t="shared" si="1321"/>
        <v>0</v>
      </c>
      <c r="AM454" s="297"/>
    </row>
    <row r="455" spans="1:40" s="283" customFormat="1" ht="15.5" outlineLevel="1">
      <c r="A455" s="530"/>
      <c r="B455" s="527"/>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5" outlineLevel="1">
      <c r="A456" s="530"/>
      <c r="B456" s="528" t="s">
        <v>495</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5" outlineLevel="1">
      <c r="A457" s="530">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5" outlineLevel="1">
      <c r="A458" s="530"/>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22">Z457</f>
        <v>0</v>
      </c>
      <c r="AA458" s="411">
        <f t="shared" si="1322"/>
        <v>0</v>
      </c>
      <c r="AB458" s="411">
        <f t="shared" si="1322"/>
        <v>0</v>
      </c>
      <c r="AC458" s="411">
        <f t="shared" si="1322"/>
        <v>0</v>
      </c>
      <c r="AD458" s="411">
        <f t="shared" si="1322"/>
        <v>0</v>
      </c>
      <c r="AE458" s="411">
        <f t="shared" si="1322"/>
        <v>0</v>
      </c>
      <c r="AF458" s="411">
        <f t="shared" si="1322"/>
        <v>0</v>
      </c>
      <c r="AG458" s="411">
        <f t="shared" si="1322"/>
        <v>0</v>
      </c>
      <c r="AH458" s="411">
        <f t="shared" si="1322"/>
        <v>0</v>
      </c>
      <c r="AI458" s="411">
        <f t="shared" si="1322"/>
        <v>0</v>
      </c>
      <c r="AJ458" s="411">
        <f t="shared" si="1322"/>
        <v>0</v>
      </c>
      <c r="AK458" s="411">
        <f t="shared" si="1322"/>
        <v>0</v>
      </c>
      <c r="AL458" s="411">
        <f t="shared" si="1322"/>
        <v>0</v>
      </c>
      <c r="AM458" s="306"/>
    </row>
    <row r="459" spans="1:40" ht="15.5" outlineLevel="1">
      <c r="A459" s="530"/>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5" outlineLevel="1">
      <c r="A460" s="530">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5" outlineLevel="1">
      <c r="A461" s="530"/>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23">Z460</f>
        <v>0</v>
      </c>
      <c r="AA461" s="411">
        <f t="shared" si="1323"/>
        <v>0</v>
      </c>
      <c r="AB461" s="411">
        <f t="shared" si="1323"/>
        <v>0</v>
      </c>
      <c r="AC461" s="411">
        <f t="shared" si="1323"/>
        <v>0</v>
      </c>
      <c r="AD461" s="411">
        <f t="shared" si="1323"/>
        <v>0</v>
      </c>
      <c r="AE461" s="411">
        <f t="shared" si="1323"/>
        <v>0</v>
      </c>
      <c r="AF461" s="411">
        <f t="shared" si="1323"/>
        <v>0</v>
      </c>
      <c r="AG461" s="411">
        <f t="shared" si="1323"/>
        <v>0</v>
      </c>
      <c r="AH461" s="411">
        <f t="shared" si="1323"/>
        <v>0</v>
      </c>
      <c r="AI461" s="411">
        <f t="shared" si="1323"/>
        <v>0</v>
      </c>
      <c r="AJ461" s="411">
        <f t="shared" si="1323"/>
        <v>0</v>
      </c>
      <c r="AK461" s="411">
        <f t="shared" si="1323"/>
        <v>0</v>
      </c>
      <c r="AL461" s="411">
        <f t="shared" si="1323"/>
        <v>0</v>
      </c>
      <c r="AM461" s="306"/>
    </row>
    <row r="462" spans="1:40" ht="15.5" outlineLevel="1">
      <c r="A462" s="530"/>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5" outlineLevel="1">
      <c r="A463" s="530">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5" outlineLevel="1">
      <c r="A464" s="530"/>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4">Z463</f>
        <v>0</v>
      </c>
      <c r="AA464" s="411">
        <f t="shared" si="1324"/>
        <v>0</v>
      </c>
      <c r="AB464" s="411">
        <f t="shared" si="1324"/>
        <v>0</v>
      </c>
      <c r="AC464" s="411">
        <f t="shared" si="1324"/>
        <v>0</v>
      </c>
      <c r="AD464" s="411">
        <f t="shared" si="1324"/>
        <v>0</v>
      </c>
      <c r="AE464" s="411">
        <f t="shared" si="1324"/>
        <v>0</v>
      </c>
      <c r="AF464" s="411">
        <f t="shared" si="1324"/>
        <v>0</v>
      </c>
      <c r="AG464" s="411">
        <f t="shared" si="1324"/>
        <v>0</v>
      </c>
      <c r="AH464" s="411">
        <f t="shared" si="1324"/>
        <v>0</v>
      </c>
      <c r="AI464" s="411">
        <f t="shared" si="1324"/>
        <v>0</v>
      </c>
      <c r="AJ464" s="411">
        <f t="shared" si="1324"/>
        <v>0</v>
      </c>
      <c r="AK464" s="411">
        <f t="shared" si="1324"/>
        <v>0</v>
      </c>
      <c r="AL464" s="411">
        <f t="shared" si="1324"/>
        <v>0</v>
      </c>
      <c r="AM464" s="297"/>
    </row>
    <row r="465" spans="1:39" ht="15.5" outlineLevel="1">
      <c r="A465" s="530"/>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5" outlineLevel="1">
      <c r="A466" s="530">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5" outlineLevel="1">
      <c r="A467" s="530"/>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5">Y466</f>
        <v>0</v>
      </c>
      <c r="Z467" s="411">
        <f t="shared" si="1325"/>
        <v>0</v>
      </c>
      <c r="AA467" s="411">
        <f t="shared" si="1325"/>
        <v>0</v>
      </c>
      <c r="AB467" s="411">
        <f t="shared" si="1325"/>
        <v>0</v>
      </c>
      <c r="AC467" s="411">
        <f t="shared" si="1325"/>
        <v>0</v>
      </c>
      <c r="AD467" s="411">
        <f t="shared" si="1325"/>
        <v>0</v>
      </c>
      <c r="AE467" s="411">
        <f t="shared" si="1325"/>
        <v>0</v>
      </c>
      <c r="AF467" s="411">
        <f t="shared" si="1325"/>
        <v>0</v>
      </c>
      <c r="AG467" s="411">
        <f t="shared" si="1325"/>
        <v>0</v>
      </c>
      <c r="AH467" s="411">
        <f t="shared" si="1325"/>
        <v>0</v>
      </c>
      <c r="AI467" s="411">
        <f t="shared" si="1325"/>
        <v>0</v>
      </c>
      <c r="AJ467" s="411">
        <f t="shared" si="1325"/>
        <v>0</v>
      </c>
      <c r="AK467" s="411">
        <f t="shared" si="1325"/>
        <v>0</v>
      </c>
      <c r="AL467" s="411">
        <f t="shared" si="1325"/>
        <v>0</v>
      </c>
      <c r="AM467" s="306"/>
    </row>
    <row r="468" spans="1:39" ht="15.5" outlineLevel="1">
      <c r="A468" s="530"/>
      <c r="B468" s="529"/>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5" outlineLevel="1">
      <c r="A469" s="530"/>
      <c r="B469" s="522" t="s">
        <v>502</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5" outlineLevel="1">
      <c r="A470" s="530"/>
      <c r="B470" s="502" t="s">
        <v>498</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5" outlineLevel="1">
      <c r="A471" s="530">
        <v>21</v>
      </c>
      <c r="B471" s="428" t="s">
        <v>113</v>
      </c>
      <c r="C471" s="291" t="s">
        <v>25</v>
      </c>
      <c r="D471" s="295">
        <f>'7.  Persistence Report'!AW182+'7.  Persistence Report'!AW185</f>
        <v>15618082.942176694</v>
      </c>
      <c r="E471" s="295">
        <f>'7.  Persistence Report'!AX182+'7.  Persistence Report'!AX185</f>
        <v>12030952.894367065</v>
      </c>
      <c r="F471" s="295">
        <f>'7.  Persistence Report'!AY182+'7.  Persistence Report'!AY185</f>
        <v>12030952.894367065</v>
      </c>
      <c r="G471" s="295">
        <f>'7.  Persistence Report'!AZ182+'7.  Persistence Report'!AZ185</f>
        <v>12030952.894367065</v>
      </c>
      <c r="H471" s="295">
        <f>'7.  Persistence Report'!BA182+'7.  Persistence Report'!BA185</f>
        <v>12030952.894367065</v>
      </c>
      <c r="I471" s="295">
        <f>'7.  Persistence Report'!BB182+'7.  Persistence Report'!BB185</f>
        <v>12030952.894367065</v>
      </c>
      <c r="J471" s="295">
        <f>'7.  Persistence Report'!BC182+'7.  Persistence Report'!BC185</f>
        <v>12030952.894367065</v>
      </c>
      <c r="K471" s="295">
        <f>'7.  Persistence Report'!BD182+'7.  Persistence Report'!BD185</f>
        <v>12030952.894367065</v>
      </c>
      <c r="L471" s="295">
        <f>'7.  Persistence Report'!BE182+'7.  Persistence Report'!BE185</f>
        <v>12030952.894367065</v>
      </c>
      <c r="M471" s="295">
        <f>'7.  Persistence Report'!BF182+'7.  Persistence Report'!BF185</f>
        <v>12030952.894367065</v>
      </c>
      <c r="N471" s="291"/>
      <c r="O471" s="295">
        <f>'7.  Persistence Report'!R182+'7.  Persistence Report'!R185</f>
        <v>458.47971814595218</v>
      </c>
      <c r="P471" s="295">
        <f>'7.  Persistence Report'!S182+'7.  Persistence Report'!S185</f>
        <v>458.47971814595218</v>
      </c>
      <c r="Q471" s="295">
        <f>'7.  Persistence Report'!T182+'7.  Persistence Report'!T185</f>
        <v>458.47971814595218</v>
      </c>
      <c r="R471" s="295">
        <f>'7.  Persistence Report'!U182+'7.  Persistence Report'!U185</f>
        <v>458.47971814595218</v>
      </c>
      <c r="S471" s="295">
        <f>'7.  Persistence Report'!V182+'7.  Persistence Report'!V185</f>
        <v>458.47971814595218</v>
      </c>
      <c r="T471" s="295">
        <f>'7.  Persistence Report'!W182+'7.  Persistence Report'!W185</f>
        <v>458.47971814595218</v>
      </c>
      <c r="U471" s="295">
        <f>'7.  Persistence Report'!X182+'7.  Persistence Report'!X185</f>
        <v>458.47971814595218</v>
      </c>
      <c r="V471" s="295">
        <f>'7.  Persistence Report'!Y182+'7.  Persistence Report'!Y185</f>
        <v>458.47971814595218</v>
      </c>
      <c r="W471" s="295">
        <f>'7.  Persistence Report'!Z182+'7.  Persistence Report'!Z185</f>
        <v>458.47971814595218</v>
      </c>
      <c r="X471" s="295">
        <f>'7.  Persistence Report'!AA182+'7.  Persistence Report'!AA185</f>
        <v>458.47971814595218</v>
      </c>
      <c r="Y471" s="410">
        <v>1</v>
      </c>
      <c r="Z471" s="410"/>
      <c r="AA471" s="410"/>
      <c r="AB471" s="410"/>
      <c r="AC471" s="410"/>
      <c r="AD471" s="410"/>
      <c r="AE471" s="410"/>
      <c r="AF471" s="410"/>
      <c r="AG471" s="410"/>
      <c r="AH471" s="410"/>
      <c r="AI471" s="410"/>
      <c r="AJ471" s="410"/>
      <c r="AK471" s="410"/>
      <c r="AL471" s="410"/>
      <c r="AM471" s="296">
        <f>SUM(Y471:AL471)</f>
        <v>1</v>
      </c>
    </row>
    <row r="472" spans="1:39" ht="15.5" outlineLevel="1">
      <c r="A472" s="530"/>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6">Z471</f>
        <v>0</v>
      </c>
      <c r="AA472" s="411">
        <f t="shared" ref="AA472" si="1327">AA471</f>
        <v>0</v>
      </c>
      <c r="AB472" s="411">
        <f t="shared" ref="AB472" si="1328">AB471</f>
        <v>0</v>
      </c>
      <c r="AC472" s="411">
        <f t="shared" ref="AC472" si="1329">AC471</f>
        <v>0</v>
      </c>
      <c r="AD472" s="411">
        <f t="shared" ref="AD472" si="1330">AD471</f>
        <v>0</v>
      </c>
      <c r="AE472" s="411">
        <f t="shared" ref="AE472" si="1331">AE471</f>
        <v>0</v>
      </c>
      <c r="AF472" s="411">
        <f t="shared" ref="AF472" si="1332">AF471</f>
        <v>0</v>
      </c>
      <c r="AG472" s="411">
        <f t="shared" ref="AG472" si="1333">AG471</f>
        <v>0</v>
      </c>
      <c r="AH472" s="411">
        <f t="shared" ref="AH472" si="1334">AH471</f>
        <v>0</v>
      </c>
      <c r="AI472" s="411">
        <f t="shared" ref="AI472" si="1335">AI471</f>
        <v>0</v>
      </c>
      <c r="AJ472" s="411">
        <f t="shared" ref="AJ472" si="1336">AJ471</f>
        <v>0</v>
      </c>
      <c r="AK472" s="411">
        <f t="shared" ref="AK472" si="1337">AK471</f>
        <v>0</v>
      </c>
      <c r="AL472" s="411">
        <f t="shared" ref="AL472" si="1338">AL471</f>
        <v>0</v>
      </c>
      <c r="AM472" s="306"/>
    </row>
    <row r="473" spans="1:39" ht="15.5" outlineLevel="1">
      <c r="A473" s="530"/>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1" outlineLevel="1">
      <c r="A474" s="530">
        <v>22</v>
      </c>
      <c r="B474" s="428" t="s">
        <v>114</v>
      </c>
      <c r="C474" s="291" t="s">
        <v>25</v>
      </c>
      <c r="D474" s="295">
        <f>'7.  Persistence Report'!AW183</f>
        <v>1645782.859347262</v>
      </c>
      <c r="E474" s="295">
        <f>'7.  Persistence Report'!AX183</f>
        <v>1645782.859347262</v>
      </c>
      <c r="F474" s="295">
        <f>'7.  Persistence Report'!AY183</f>
        <v>1645782.859347262</v>
      </c>
      <c r="G474" s="295">
        <f>'7.  Persistence Report'!AZ183</f>
        <v>1645782.859347262</v>
      </c>
      <c r="H474" s="295">
        <f>'7.  Persistence Report'!BA183</f>
        <v>1645782.859347262</v>
      </c>
      <c r="I474" s="295">
        <f>'7.  Persistence Report'!BB183</f>
        <v>1645782.859347262</v>
      </c>
      <c r="J474" s="295">
        <f>'7.  Persistence Report'!BC183</f>
        <v>1645782.859347262</v>
      </c>
      <c r="K474" s="295">
        <f>'7.  Persistence Report'!BD183</f>
        <v>1645782.859347262</v>
      </c>
      <c r="L474" s="295">
        <f>'7.  Persistence Report'!BE183</f>
        <v>1645782.859347262</v>
      </c>
      <c r="M474" s="295">
        <f>'7.  Persistence Report'!BF183</f>
        <v>1645782.859347262</v>
      </c>
      <c r="N474" s="291"/>
      <c r="O474" s="295">
        <f>'7.  Persistence Report'!R183</f>
        <v>460.33800000000065</v>
      </c>
      <c r="P474" s="295">
        <f>'7.  Persistence Report'!S183</f>
        <v>460.33800000000065</v>
      </c>
      <c r="Q474" s="295">
        <f>'7.  Persistence Report'!T183</f>
        <v>460.33800000000065</v>
      </c>
      <c r="R474" s="295">
        <f>'7.  Persistence Report'!U183</f>
        <v>460.33800000000065</v>
      </c>
      <c r="S474" s="295">
        <f>'7.  Persistence Report'!V183</f>
        <v>460.33800000000065</v>
      </c>
      <c r="T474" s="295">
        <f>'7.  Persistence Report'!W183</f>
        <v>460.33800000000065</v>
      </c>
      <c r="U474" s="295">
        <f>'7.  Persistence Report'!X183</f>
        <v>460.33800000000065</v>
      </c>
      <c r="V474" s="295">
        <f>'7.  Persistence Report'!Y183</f>
        <v>460.33800000000065</v>
      </c>
      <c r="W474" s="295">
        <f>'7.  Persistence Report'!Z183</f>
        <v>460.33800000000065</v>
      </c>
      <c r="X474" s="295">
        <f>'7.  Persistence Report'!AA183</f>
        <v>460.33800000000065</v>
      </c>
      <c r="Y474" s="410">
        <v>1</v>
      </c>
      <c r="Z474" s="410"/>
      <c r="AA474" s="410"/>
      <c r="AB474" s="410"/>
      <c r="AC474" s="410"/>
      <c r="AD474" s="410"/>
      <c r="AE474" s="410"/>
      <c r="AF474" s="410"/>
      <c r="AG474" s="410"/>
      <c r="AH474" s="410"/>
      <c r="AI474" s="410"/>
      <c r="AJ474" s="410"/>
      <c r="AK474" s="410"/>
      <c r="AL474" s="410"/>
      <c r="AM474" s="296">
        <f>SUM(Y474:AL474)</f>
        <v>1</v>
      </c>
    </row>
    <row r="475" spans="1:39" ht="15.5" outlineLevel="1">
      <c r="A475" s="530"/>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9">Z474</f>
        <v>0</v>
      </c>
      <c r="AA475" s="411">
        <f t="shared" ref="AA475" si="1340">AA474</f>
        <v>0</v>
      </c>
      <c r="AB475" s="411">
        <f t="shared" ref="AB475" si="1341">AB474</f>
        <v>0</v>
      </c>
      <c r="AC475" s="411">
        <f t="shared" ref="AC475" si="1342">AC474</f>
        <v>0</v>
      </c>
      <c r="AD475" s="411">
        <f t="shared" ref="AD475" si="1343">AD474</f>
        <v>0</v>
      </c>
      <c r="AE475" s="411">
        <f t="shared" ref="AE475" si="1344">AE474</f>
        <v>0</v>
      </c>
      <c r="AF475" s="411">
        <f t="shared" ref="AF475" si="1345">AF474</f>
        <v>0</v>
      </c>
      <c r="AG475" s="411">
        <f t="shared" ref="AG475" si="1346">AG474</f>
        <v>0</v>
      </c>
      <c r="AH475" s="411">
        <f t="shared" ref="AH475" si="1347">AH474</f>
        <v>0</v>
      </c>
      <c r="AI475" s="411">
        <f t="shared" ref="AI475" si="1348">AI474</f>
        <v>0</v>
      </c>
      <c r="AJ475" s="411">
        <f t="shared" ref="AJ475" si="1349">AJ474</f>
        <v>0</v>
      </c>
      <c r="AK475" s="411">
        <f t="shared" ref="AK475" si="1350">AK474</f>
        <v>0</v>
      </c>
      <c r="AL475" s="411">
        <f t="shared" ref="AL475" si="1351">AL474</f>
        <v>0</v>
      </c>
      <c r="AM475" s="306"/>
    </row>
    <row r="476" spans="1:39" ht="15.5" outlineLevel="1">
      <c r="A476" s="530"/>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1" outlineLevel="1">
      <c r="A477" s="530">
        <v>23</v>
      </c>
      <c r="B477" s="428" t="s">
        <v>115</v>
      </c>
      <c r="C477" s="291" t="s">
        <v>25</v>
      </c>
      <c r="D477" s="295">
        <f>'7.  Persistence Report'!AW186</f>
        <v>574021.36418015696</v>
      </c>
      <c r="E477" s="295">
        <f>'7.  Persistence Report'!AX186</f>
        <v>574021.36418015696</v>
      </c>
      <c r="F477" s="295">
        <f>'7.  Persistence Report'!AY186</f>
        <v>574021.36418015696</v>
      </c>
      <c r="G477" s="295">
        <f>'7.  Persistence Report'!AZ186</f>
        <v>574021.36418015696</v>
      </c>
      <c r="H477" s="295">
        <f>'7.  Persistence Report'!BA186</f>
        <v>574021.36418015696</v>
      </c>
      <c r="I477" s="295">
        <f>'7.  Persistence Report'!BB186</f>
        <v>574021.36418015696</v>
      </c>
      <c r="J477" s="295">
        <f>'7.  Persistence Report'!BC186</f>
        <v>574021.36418015696</v>
      </c>
      <c r="K477" s="295">
        <f>'7.  Persistence Report'!BD186</f>
        <v>574021.36418015696</v>
      </c>
      <c r="L477" s="295">
        <f>'7.  Persistence Report'!BE186</f>
        <v>574021.36418015696</v>
      </c>
      <c r="M477" s="295">
        <f>'7.  Persistence Report'!BF186</f>
        <v>574021.36418015696</v>
      </c>
      <c r="N477" s="291"/>
      <c r="O477" s="295">
        <f>'7.  Persistence Report'!R186</f>
        <v>80.631526773999994</v>
      </c>
      <c r="P477" s="295">
        <f>'7.  Persistence Report'!S186</f>
        <v>80.631526773999994</v>
      </c>
      <c r="Q477" s="295">
        <f>'7.  Persistence Report'!T186</f>
        <v>80.631526773999994</v>
      </c>
      <c r="R477" s="295">
        <f>'7.  Persistence Report'!U186</f>
        <v>80.631526773999994</v>
      </c>
      <c r="S477" s="295">
        <f>'7.  Persistence Report'!V186</f>
        <v>80.631526773999994</v>
      </c>
      <c r="T477" s="295">
        <f>'7.  Persistence Report'!W186</f>
        <v>80.631526773999994</v>
      </c>
      <c r="U477" s="295">
        <f>'7.  Persistence Report'!X186</f>
        <v>80.631526773999994</v>
      </c>
      <c r="V477" s="295">
        <f>'7.  Persistence Report'!Y186</f>
        <v>80.631526773999994</v>
      </c>
      <c r="W477" s="295">
        <f>'7.  Persistence Report'!Z186</f>
        <v>80.631526773999994</v>
      </c>
      <c r="X477" s="295">
        <f>'7.  Persistence Report'!AA186</f>
        <v>80.631526773999994</v>
      </c>
      <c r="Y477" s="410">
        <v>1</v>
      </c>
      <c r="Z477" s="410"/>
      <c r="AA477" s="410"/>
      <c r="AB477" s="410"/>
      <c r="AC477" s="410"/>
      <c r="AD477" s="410"/>
      <c r="AE477" s="410"/>
      <c r="AF477" s="410"/>
      <c r="AG477" s="410"/>
      <c r="AH477" s="410"/>
      <c r="AI477" s="410"/>
      <c r="AJ477" s="410"/>
      <c r="AK477" s="410"/>
      <c r="AL477" s="410"/>
      <c r="AM477" s="296">
        <f>SUM(Y477:AL477)</f>
        <v>1</v>
      </c>
    </row>
    <row r="478" spans="1:39" ht="15.5" outlineLevel="1">
      <c r="A478" s="530"/>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 si="1352">Z477</f>
        <v>0</v>
      </c>
      <c r="AA478" s="411">
        <f t="shared" ref="AA478" si="1353">AA477</f>
        <v>0</v>
      </c>
      <c r="AB478" s="411">
        <f t="shared" ref="AB478" si="1354">AB477</f>
        <v>0</v>
      </c>
      <c r="AC478" s="411">
        <f t="shared" ref="AC478" si="1355">AC477</f>
        <v>0</v>
      </c>
      <c r="AD478" s="411">
        <f t="shared" ref="AD478" si="1356">AD477</f>
        <v>0</v>
      </c>
      <c r="AE478" s="411">
        <f t="shared" ref="AE478" si="1357">AE477</f>
        <v>0</v>
      </c>
      <c r="AF478" s="411">
        <f t="shared" ref="AF478" si="1358">AF477</f>
        <v>0</v>
      </c>
      <c r="AG478" s="411">
        <f t="shared" ref="AG478" si="1359">AG477</f>
        <v>0</v>
      </c>
      <c r="AH478" s="411">
        <f t="shared" ref="AH478" si="1360">AH477</f>
        <v>0</v>
      </c>
      <c r="AI478" s="411">
        <f t="shared" ref="AI478" si="1361">AI477</f>
        <v>0</v>
      </c>
      <c r="AJ478" s="411">
        <f t="shared" ref="AJ478" si="1362">AJ477</f>
        <v>0</v>
      </c>
      <c r="AK478" s="411">
        <f t="shared" ref="AK478" si="1363">AK477</f>
        <v>0</v>
      </c>
      <c r="AL478" s="411">
        <f t="shared" ref="AL478" si="1364">AL477</f>
        <v>0</v>
      </c>
      <c r="AM478" s="306"/>
    </row>
    <row r="479" spans="1:39" ht="15.5" outlineLevel="1">
      <c r="A479" s="530"/>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5" outlineLevel="1">
      <c r="A480" s="530">
        <v>24</v>
      </c>
      <c r="B480" s="428" t="s">
        <v>116</v>
      </c>
      <c r="C480" s="291" t="s">
        <v>25</v>
      </c>
      <c r="D480" s="295">
        <f>'7.  Persistence Report'!AW184+'7.  Persistence Report'!AW188</f>
        <v>220127.70416340022</v>
      </c>
      <c r="E480" s="295">
        <f>'7.  Persistence Report'!AX184+'7.  Persistence Report'!AX188</f>
        <v>220127.70416340022</v>
      </c>
      <c r="F480" s="295">
        <f>'7.  Persistence Report'!AY184+'7.  Persistence Report'!AY188</f>
        <v>220127.70416340022</v>
      </c>
      <c r="G480" s="295">
        <f>'7.  Persistence Report'!AZ184+'7.  Persistence Report'!AZ188</f>
        <v>220127.70416340022</v>
      </c>
      <c r="H480" s="295">
        <f>'7.  Persistence Report'!BA184+'7.  Persistence Report'!BA188</f>
        <v>220127.70416340022</v>
      </c>
      <c r="I480" s="295">
        <f>'7.  Persistence Report'!BB184+'7.  Persistence Report'!BB188</f>
        <v>220127.70416340022</v>
      </c>
      <c r="J480" s="295">
        <f>'7.  Persistence Report'!BC184+'7.  Persistence Report'!BC188</f>
        <v>220127.70416340022</v>
      </c>
      <c r="K480" s="295">
        <f>'7.  Persistence Report'!BD184+'7.  Persistence Report'!BD188</f>
        <v>220127.70416340022</v>
      </c>
      <c r="L480" s="295">
        <f>'7.  Persistence Report'!BE184+'7.  Persistence Report'!BE188</f>
        <v>220127.70416340022</v>
      </c>
      <c r="M480" s="295">
        <f>'7.  Persistence Report'!BF184+'7.  Persistence Report'!BF188</f>
        <v>220127.70416340022</v>
      </c>
      <c r="N480" s="291"/>
      <c r="O480" s="295">
        <f>'7.  Persistence Report'!R184+'7.  Persistence Report'!R188</f>
        <v>41.362866736268884</v>
      </c>
      <c r="P480" s="295">
        <f>'7.  Persistence Report'!S184+'7.  Persistence Report'!S188</f>
        <v>41.362866736268884</v>
      </c>
      <c r="Q480" s="295">
        <f>'7.  Persistence Report'!T184+'7.  Persistence Report'!T188</f>
        <v>41.362866736268884</v>
      </c>
      <c r="R480" s="295">
        <f>'7.  Persistence Report'!U184+'7.  Persistence Report'!U188</f>
        <v>41.362866736268884</v>
      </c>
      <c r="S480" s="295">
        <f>'7.  Persistence Report'!V184+'7.  Persistence Report'!V188</f>
        <v>41.362866736268884</v>
      </c>
      <c r="T480" s="295">
        <f>'7.  Persistence Report'!W184+'7.  Persistence Report'!W188</f>
        <v>41.362866736268884</v>
      </c>
      <c r="U480" s="295">
        <f>'7.  Persistence Report'!X184+'7.  Persistence Report'!X188</f>
        <v>41.362866736268884</v>
      </c>
      <c r="V480" s="295">
        <f>'7.  Persistence Report'!Y184+'7.  Persistence Report'!Y188</f>
        <v>41.362866736268884</v>
      </c>
      <c r="W480" s="295">
        <f>'7.  Persistence Report'!Z184+'7.  Persistence Report'!Z188</f>
        <v>41.362866736268884</v>
      </c>
      <c r="X480" s="295">
        <f>'7.  Persistence Report'!AA184+'7.  Persistence Report'!AA188</f>
        <v>41.362866736268884</v>
      </c>
      <c r="Y480" s="410">
        <v>1</v>
      </c>
      <c r="Z480" s="410"/>
      <c r="AA480" s="410"/>
      <c r="AB480" s="410"/>
      <c r="AC480" s="410"/>
      <c r="AD480" s="410"/>
      <c r="AE480" s="410"/>
      <c r="AF480" s="410"/>
      <c r="AG480" s="410"/>
      <c r="AH480" s="410"/>
      <c r="AI480" s="410"/>
      <c r="AJ480" s="410"/>
      <c r="AK480" s="410"/>
      <c r="AL480" s="410"/>
      <c r="AM480" s="296">
        <f>SUM(Y480:AL480)</f>
        <v>1</v>
      </c>
    </row>
    <row r="481" spans="1:39" ht="15.5" outlineLevel="1">
      <c r="A481" s="530"/>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5">Z480</f>
        <v>0</v>
      </c>
      <c r="AA481" s="411">
        <f t="shared" ref="AA481" si="1366">AA480</f>
        <v>0</v>
      </c>
      <c r="AB481" s="411">
        <f t="shared" ref="AB481" si="1367">AB480</f>
        <v>0</v>
      </c>
      <c r="AC481" s="411">
        <f t="shared" ref="AC481" si="1368">AC480</f>
        <v>0</v>
      </c>
      <c r="AD481" s="411">
        <f t="shared" ref="AD481" si="1369">AD480</f>
        <v>0</v>
      </c>
      <c r="AE481" s="411">
        <f t="shared" ref="AE481" si="1370">AE480</f>
        <v>0</v>
      </c>
      <c r="AF481" s="411">
        <f t="shared" ref="AF481" si="1371">AF480</f>
        <v>0</v>
      </c>
      <c r="AG481" s="411">
        <f t="shared" ref="AG481" si="1372">AG480</f>
        <v>0</v>
      </c>
      <c r="AH481" s="411">
        <f t="shared" ref="AH481" si="1373">AH480</f>
        <v>0</v>
      </c>
      <c r="AI481" s="411">
        <f t="shared" ref="AI481" si="1374">AI480</f>
        <v>0</v>
      </c>
      <c r="AJ481" s="411">
        <f t="shared" ref="AJ481" si="1375">AJ480</f>
        <v>0</v>
      </c>
      <c r="AK481" s="411">
        <f t="shared" ref="AK481" si="1376">AK480</f>
        <v>0</v>
      </c>
      <c r="AL481" s="411">
        <f t="shared" ref="AL481" si="1377">AL480</f>
        <v>0</v>
      </c>
      <c r="AM481" s="306"/>
    </row>
    <row r="482" spans="1:39" ht="15.5" outlineLevel="1">
      <c r="A482" s="530"/>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5" outlineLevel="1">
      <c r="A483" s="530"/>
      <c r="B483" s="502" t="s">
        <v>499</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5" outlineLevel="1">
      <c r="A484" s="530">
        <v>25</v>
      </c>
      <c r="B484" s="428" t="s">
        <v>117</v>
      </c>
      <c r="C484" s="291" t="s">
        <v>25</v>
      </c>
      <c r="D484" s="295">
        <f>'7.  Persistence Report'!AW189</f>
        <v>196001.00900566403</v>
      </c>
      <c r="E484" s="295">
        <f>'7.  Persistence Report'!AX189</f>
        <v>196001.00900566403</v>
      </c>
      <c r="F484" s="295">
        <f>'7.  Persistence Report'!AY189</f>
        <v>196001.00900566403</v>
      </c>
      <c r="G484" s="295">
        <f>'7.  Persistence Report'!AZ189</f>
        <v>196001.00900566403</v>
      </c>
      <c r="H484" s="295">
        <f>'7.  Persistence Report'!BA189</f>
        <v>196001.00900566403</v>
      </c>
      <c r="I484" s="295">
        <f>'7.  Persistence Report'!BB189</f>
        <v>196001.00900566403</v>
      </c>
      <c r="J484" s="295">
        <f>'7.  Persistence Report'!BC189</f>
        <v>196001.00900566403</v>
      </c>
      <c r="K484" s="295">
        <f>'7.  Persistence Report'!BD189</f>
        <v>196001.00900566403</v>
      </c>
      <c r="L484" s="295">
        <f>'7.  Persistence Report'!BE189</f>
        <v>196001.00900566403</v>
      </c>
      <c r="M484" s="295">
        <f>'7.  Persistence Report'!BF189</f>
        <v>196001.00900566403</v>
      </c>
      <c r="N484" s="295">
        <v>12</v>
      </c>
      <c r="O484" s="295">
        <f>'7.  Persistence Report'!R189</f>
        <v>8.7061669952779646</v>
      </c>
      <c r="P484" s="295">
        <f>'7.  Persistence Report'!S189</f>
        <v>8.7061669952779646</v>
      </c>
      <c r="Q484" s="295">
        <f>'7.  Persistence Report'!T189</f>
        <v>8.7061669952779646</v>
      </c>
      <c r="R484" s="295">
        <f>'7.  Persistence Report'!U189</f>
        <v>8.7061669952779646</v>
      </c>
      <c r="S484" s="295">
        <f>'7.  Persistence Report'!V189</f>
        <v>8.7061669952779646</v>
      </c>
      <c r="T484" s="295">
        <f>'7.  Persistence Report'!W189</f>
        <v>8.7061669952779646</v>
      </c>
      <c r="U484" s="295">
        <f>'7.  Persistence Report'!X189</f>
        <v>8.7061669952779646</v>
      </c>
      <c r="V484" s="295">
        <f>'7.  Persistence Report'!Y189</f>
        <v>8.7061669952779646</v>
      </c>
      <c r="W484" s="295">
        <f>'7.  Persistence Report'!Z189</f>
        <v>8.7061669952779646</v>
      </c>
      <c r="X484" s="295">
        <f>'7.  Persistence Report'!AA189</f>
        <v>8.7061669952779646</v>
      </c>
      <c r="Y484" s="426">
        <v>1</v>
      </c>
      <c r="Z484" s="410"/>
      <c r="AA484" s="410"/>
      <c r="AB484" s="410"/>
      <c r="AC484" s="410"/>
      <c r="AD484" s="410"/>
      <c r="AE484" s="410"/>
      <c r="AF484" s="415"/>
      <c r="AG484" s="415"/>
      <c r="AH484" s="415"/>
      <c r="AI484" s="415"/>
      <c r="AJ484" s="415"/>
      <c r="AK484" s="415"/>
      <c r="AL484" s="415"/>
      <c r="AM484" s="296">
        <f>SUM(Y484:AL484)</f>
        <v>1</v>
      </c>
    </row>
    <row r="485" spans="1:39" ht="15.5" outlineLevel="1">
      <c r="A485" s="530"/>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1</v>
      </c>
      <c r="Z485" s="411">
        <f t="shared" ref="Z485" si="1378">Z484</f>
        <v>0</v>
      </c>
      <c r="AA485" s="411">
        <f t="shared" ref="AA485" si="1379">AA484</f>
        <v>0</v>
      </c>
      <c r="AB485" s="411">
        <f t="shared" ref="AB485" si="1380">AB484</f>
        <v>0</v>
      </c>
      <c r="AC485" s="411">
        <f t="shared" ref="AC485" si="1381">AC484</f>
        <v>0</v>
      </c>
      <c r="AD485" s="411">
        <f t="shared" ref="AD485" si="1382">AD484</f>
        <v>0</v>
      </c>
      <c r="AE485" s="411">
        <f t="shared" ref="AE485" si="1383">AE484</f>
        <v>0</v>
      </c>
      <c r="AF485" s="411">
        <f t="shared" ref="AF485" si="1384">AF484</f>
        <v>0</v>
      </c>
      <c r="AG485" s="411">
        <f t="shared" ref="AG485" si="1385">AG484</f>
        <v>0</v>
      </c>
      <c r="AH485" s="411">
        <f t="shared" ref="AH485" si="1386">AH484</f>
        <v>0</v>
      </c>
      <c r="AI485" s="411">
        <f t="shared" ref="AI485" si="1387">AI484</f>
        <v>0</v>
      </c>
      <c r="AJ485" s="411">
        <f t="shared" ref="AJ485" si="1388">AJ484</f>
        <v>0</v>
      </c>
      <c r="AK485" s="411">
        <f t="shared" ref="AK485" si="1389">AK484</f>
        <v>0</v>
      </c>
      <c r="AL485" s="411">
        <f t="shared" ref="AL485" si="1390">AL484</f>
        <v>0</v>
      </c>
      <c r="AM485" s="306"/>
    </row>
    <row r="486" spans="1:39" ht="15.5" outlineLevel="1">
      <c r="A486" s="530"/>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5" outlineLevel="1">
      <c r="A487" s="530">
        <v>26</v>
      </c>
      <c r="B487" s="428" t="s">
        <v>118</v>
      </c>
      <c r="C487" s="291" t="s">
        <v>25</v>
      </c>
      <c r="D487" s="295">
        <f>'7.  Persistence Report'!AW190</f>
        <v>13386638.471265148</v>
      </c>
      <c r="E487" s="295">
        <f>'7.  Persistence Report'!AX190</f>
        <v>13377065.847222771</v>
      </c>
      <c r="F487" s="295">
        <f>'7.  Persistence Report'!AY190</f>
        <v>13377065.847222771</v>
      </c>
      <c r="G487" s="295">
        <f>'7.  Persistence Report'!AZ190</f>
        <v>13377065.847222771</v>
      </c>
      <c r="H487" s="295">
        <f>'7.  Persistence Report'!BA190</f>
        <v>13377065.847222771</v>
      </c>
      <c r="I487" s="295">
        <f>'7.  Persistence Report'!BB190</f>
        <v>13377065.847222771</v>
      </c>
      <c r="J487" s="295">
        <f>'7.  Persistence Report'!BC190</f>
        <v>13377065.847222771</v>
      </c>
      <c r="K487" s="295">
        <f>'7.  Persistence Report'!BD190</f>
        <v>13377065.847222771</v>
      </c>
      <c r="L487" s="295">
        <f>'7.  Persistence Report'!BE190</f>
        <v>13377065.847222771</v>
      </c>
      <c r="M487" s="295">
        <f>'7.  Persistence Report'!BF190</f>
        <v>13377065.847222771</v>
      </c>
      <c r="N487" s="295">
        <v>12</v>
      </c>
      <c r="O487" s="295">
        <f>'7.  Persistence Report'!R190</f>
        <v>1370.5540370853216</v>
      </c>
      <c r="P487" s="295">
        <f>'7.  Persistence Report'!S190</f>
        <v>1370.5540370853216</v>
      </c>
      <c r="Q487" s="295">
        <f>'7.  Persistence Report'!T190</f>
        <v>1370.5540370853216</v>
      </c>
      <c r="R487" s="295">
        <f>'7.  Persistence Report'!U190</f>
        <v>1370.5540370853216</v>
      </c>
      <c r="S487" s="295">
        <f>'7.  Persistence Report'!V190</f>
        <v>1370.5540370853216</v>
      </c>
      <c r="T487" s="295">
        <f>'7.  Persistence Report'!W190</f>
        <v>1370.5540370853216</v>
      </c>
      <c r="U487" s="295">
        <f>'7.  Persistence Report'!X190</f>
        <v>1370.5540370853216</v>
      </c>
      <c r="V487" s="295">
        <f>'7.  Persistence Report'!Y190</f>
        <v>1370.5540370853216</v>
      </c>
      <c r="W487" s="295">
        <f>'7.  Persistence Report'!Z190</f>
        <v>1370.5540370853216</v>
      </c>
      <c r="X487" s="295">
        <f>'7.  Persistence Report'!AA190</f>
        <v>1370.5540370853216</v>
      </c>
      <c r="Y487" s="426"/>
      <c r="Z487" s="410">
        <v>0.06</v>
      </c>
      <c r="AA487" s="410">
        <v>0.94</v>
      </c>
      <c r="AB487" s="410"/>
      <c r="AC487" s="410"/>
      <c r="AD487" s="410"/>
      <c r="AE487" s="410"/>
      <c r="AF487" s="415"/>
      <c r="AG487" s="415"/>
      <c r="AH487" s="415"/>
      <c r="AI487" s="415"/>
      <c r="AJ487" s="415"/>
      <c r="AK487" s="415"/>
      <c r="AL487" s="415"/>
      <c r="AM487" s="296">
        <f>SUM(Y487:AL487)</f>
        <v>1</v>
      </c>
    </row>
    <row r="488" spans="1:39" ht="15.5" outlineLevel="1">
      <c r="A488" s="530"/>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91">Z487</f>
        <v>0.06</v>
      </c>
      <c r="AA488" s="411">
        <f t="shared" ref="AA488" si="1392">AA487</f>
        <v>0.94</v>
      </c>
      <c r="AB488" s="411">
        <f t="shared" ref="AB488" si="1393">AB487</f>
        <v>0</v>
      </c>
      <c r="AC488" s="411">
        <f t="shared" ref="AC488" si="1394">AC487</f>
        <v>0</v>
      </c>
      <c r="AD488" s="411">
        <f t="shared" ref="AD488" si="1395">AD487</f>
        <v>0</v>
      </c>
      <c r="AE488" s="411">
        <f t="shared" ref="AE488" si="1396">AE487</f>
        <v>0</v>
      </c>
      <c r="AF488" s="411">
        <f t="shared" ref="AF488" si="1397">AF487</f>
        <v>0</v>
      </c>
      <c r="AG488" s="411">
        <f t="shared" ref="AG488" si="1398">AG487</f>
        <v>0</v>
      </c>
      <c r="AH488" s="411">
        <f t="shared" ref="AH488" si="1399">AH487</f>
        <v>0</v>
      </c>
      <c r="AI488" s="411">
        <f t="shared" ref="AI488" si="1400">AI487</f>
        <v>0</v>
      </c>
      <c r="AJ488" s="411">
        <f t="shared" ref="AJ488" si="1401">AJ487</f>
        <v>0</v>
      </c>
      <c r="AK488" s="411">
        <f t="shared" ref="AK488" si="1402">AK487</f>
        <v>0</v>
      </c>
      <c r="AL488" s="411">
        <f t="shared" ref="AL488" si="1403">AL487</f>
        <v>0</v>
      </c>
      <c r="AM488" s="306"/>
    </row>
    <row r="489" spans="1:39" ht="15.5" outlineLevel="1">
      <c r="A489" s="530"/>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1" outlineLevel="1">
      <c r="A490" s="530">
        <v>27</v>
      </c>
      <c r="B490" s="428" t="s">
        <v>119</v>
      </c>
      <c r="C490" s="291" t="s">
        <v>25</v>
      </c>
      <c r="D490" s="295">
        <f>'7.  Persistence Report'!AW193</f>
        <v>491137.66897640459</v>
      </c>
      <c r="E490" s="295">
        <f>'7.  Persistence Report'!AX193</f>
        <v>481155.34447137674</v>
      </c>
      <c r="F490" s="295">
        <f>'7.  Persistence Report'!AY193</f>
        <v>481155.34447137674</v>
      </c>
      <c r="G490" s="295">
        <f>'7.  Persistence Report'!AZ193</f>
        <v>481155.34447137674</v>
      </c>
      <c r="H490" s="295">
        <f>'7.  Persistence Report'!BA193</f>
        <v>481155.34447137674</v>
      </c>
      <c r="I490" s="295">
        <f>'7.  Persistence Report'!BB193</f>
        <v>481155.34447137674</v>
      </c>
      <c r="J490" s="295">
        <f>'7.  Persistence Report'!BC193</f>
        <v>481155.34447137674</v>
      </c>
      <c r="K490" s="295">
        <f>'7.  Persistence Report'!BD193</f>
        <v>481155.34447137674</v>
      </c>
      <c r="L490" s="295">
        <f>'7.  Persistence Report'!BE193</f>
        <v>481155.34447137674</v>
      </c>
      <c r="M490" s="295">
        <f>'7.  Persistence Report'!BF193</f>
        <v>481155.34447137674</v>
      </c>
      <c r="N490" s="295">
        <v>12</v>
      </c>
      <c r="O490" s="295">
        <f>'7.  Persistence Report'!R193</f>
        <v>120.0536233924372</v>
      </c>
      <c r="P490" s="295">
        <f>'7.  Persistence Report'!S193</f>
        <v>120.0536233924372</v>
      </c>
      <c r="Q490" s="295">
        <f>'7.  Persistence Report'!T193</f>
        <v>120.0536233924372</v>
      </c>
      <c r="R490" s="295">
        <f>'7.  Persistence Report'!U193</f>
        <v>120.0536233924372</v>
      </c>
      <c r="S490" s="295">
        <f>'7.  Persistence Report'!V193</f>
        <v>120.0536233924372</v>
      </c>
      <c r="T490" s="295">
        <f>'7.  Persistence Report'!W193</f>
        <v>120.0536233924372</v>
      </c>
      <c r="U490" s="295">
        <f>'7.  Persistence Report'!X193</f>
        <v>120.0536233924372</v>
      </c>
      <c r="V490" s="295">
        <f>'7.  Persistence Report'!Y193</f>
        <v>120.0536233924372</v>
      </c>
      <c r="W490" s="295">
        <f>'7.  Persistence Report'!Z193</f>
        <v>120.0536233924372</v>
      </c>
      <c r="X490" s="295">
        <f>'7.  Persistence Report'!AA193</f>
        <v>120.0536233924372</v>
      </c>
      <c r="Y490" s="426"/>
      <c r="Z490" s="410">
        <v>1</v>
      </c>
      <c r="AA490" s="410"/>
      <c r="AB490" s="410"/>
      <c r="AC490" s="410"/>
      <c r="AD490" s="410"/>
      <c r="AE490" s="410"/>
      <c r="AF490" s="415"/>
      <c r="AG490" s="415"/>
      <c r="AH490" s="415"/>
      <c r="AI490" s="415"/>
      <c r="AJ490" s="415"/>
      <c r="AK490" s="415"/>
      <c r="AL490" s="415"/>
      <c r="AM490" s="296">
        <f>SUM(Y490:AL490)</f>
        <v>1</v>
      </c>
    </row>
    <row r="491" spans="1:39" ht="15.5" outlineLevel="1">
      <c r="A491" s="530"/>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4">Z490</f>
        <v>1</v>
      </c>
      <c r="AA491" s="411">
        <f t="shared" ref="AA491" si="1405">AA490</f>
        <v>0</v>
      </c>
      <c r="AB491" s="411">
        <f t="shared" ref="AB491" si="1406">AB490</f>
        <v>0</v>
      </c>
      <c r="AC491" s="411">
        <f t="shared" ref="AC491" si="1407">AC490</f>
        <v>0</v>
      </c>
      <c r="AD491" s="411">
        <f t="shared" ref="AD491" si="1408">AD490</f>
        <v>0</v>
      </c>
      <c r="AE491" s="411">
        <f t="shared" ref="AE491" si="1409">AE490</f>
        <v>0</v>
      </c>
      <c r="AF491" s="411">
        <f t="shared" ref="AF491" si="1410">AF490</f>
        <v>0</v>
      </c>
      <c r="AG491" s="411">
        <f t="shared" ref="AG491" si="1411">AG490</f>
        <v>0</v>
      </c>
      <c r="AH491" s="411">
        <f t="shared" ref="AH491" si="1412">AH490</f>
        <v>0</v>
      </c>
      <c r="AI491" s="411">
        <f t="shared" ref="AI491" si="1413">AI490</f>
        <v>0</v>
      </c>
      <c r="AJ491" s="411">
        <f t="shared" ref="AJ491" si="1414">AJ490</f>
        <v>0</v>
      </c>
      <c r="AK491" s="411">
        <f t="shared" ref="AK491" si="1415">AK490</f>
        <v>0</v>
      </c>
      <c r="AL491" s="411">
        <f t="shared" ref="AL491" si="1416">AL490</f>
        <v>0</v>
      </c>
      <c r="AM491" s="306"/>
    </row>
    <row r="492" spans="1:39" ht="15.5" outlineLevel="1">
      <c r="A492" s="530"/>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1" outlineLevel="1">
      <c r="A493" s="530">
        <v>28</v>
      </c>
      <c r="B493" s="428" t="s">
        <v>120</v>
      </c>
      <c r="C493" s="291" t="s">
        <v>25</v>
      </c>
      <c r="D493" s="295">
        <f>'7.  Persistence Report'!AW197</f>
        <v>186905.60531061364</v>
      </c>
      <c r="E493" s="295">
        <f>'7.  Persistence Report'!AX197</f>
        <v>185050.80391269299</v>
      </c>
      <c r="F493" s="295">
        <f>'7.  Persistence Report'!AY197</f>
        <v>185050.80391269299</v>
      </c>
      <c r="G493" s="295">
        <f>'7.  Persistence Report'!AZ197</f>
        <v>185050.80391269299</v>
      </c>
      <c r="H493" s="295">
        <f>'7.  Persistence Report'!BA197</f>
        <v>185050.80391269299</v>
      </c>
      <c r="I493" s="295">
        <f>'7.  Persistence Report'!BB197</f>
        <v>185050.80391269299</v>
      </c>
      <c r="J493" s="295">
        <f>'7.  Persistence Report'!BC197</f>
        <v>185050.80391269299</v>
      </c>
      <c r="K493" s="295">
        <f>'7.  Persistence Report'!BD197</f>
        <v>185050.80391269299</v>
      </c>
      <c r="L493" s="295">
        <f>'7.  Persistence Report'!BE197</f>
        <v>185050.80391269299</v>
      </c>
      <c r="M493" s="295">
        <f>'7.  Persistence Report'!BF197</f>
        <v>185050.80391269299</v>
      </c>
      <c r="N493" s="295">
        <v>12</v>
      </c>
      <c r="O493" s="295">
        <f>'7.  Persistence Report'!R197</f>
        <v>30.10647610367014</v>
      </c>
      <c r="P493" s="295">
        <f>'7.  Persistence Report'!S197</f>
        <v>30.10647610367014</v>
      </c>
      <c r="Q493" s="295">
        <f>'7.  Persistence Report'!T197</f>
        <v>30.10647610367014</v>
      </c>
      <c r="R493" s="295">
        <f>'7.  Persistence Report'!U197</f>
        <v>30.10647610367014</v>
      </c>
      <c r="S493" s="295">
        <f>'7.  Persistence Report'!V197</f>
        <v>30.10647610367014</v>
      </c>
      <c r="T493" s="295">
        <f>'7.  Persistence Report'!W197</f>
        <v>30.10647610367014</v>
      </c>
      <c r="U493" s="295">
        <f>'7.  Persistence Report'!X197</f>
        <v>30.10647610367014</v>
      </c>
      <c r="V493" s="295">
        <f>'7.  Persistence Report'!Y197</f>
        <v>30.10647610367014</v>
      </c>
      <c r="W493" s="295">
        <f>'7.  Persistence Report'!Z197</f>
        <v>30.10647610367014</v>
      </c>
      <c r="X493" s="295">
        <f>'7.  Persistence Report'!AA197</f>
        <v>30.10647610367014</v>
      </c>
      <c r="Y493" s="426"/>
      <c r="Z493" s="410"/>
      <c r="AA493" s="410">
        <v>1</v>
      </c>
      <c r="AB493" s="410"/>
      <c r="AC493" s="410"/>
      <c r="AD493" s="410"/>
      <c r="AE493" s="410"/>
      <c r="AF493" s="415"/>
      <c r="AG493" s="415"/>
      <c r="AH493" s="415"/>
      <c r="AI493" s="415"/>
      <c r="AJ493" s="415"/>
      <c r="AK493" s="415"/>
      <c r="AL493" s="415"/>
      <c r="AM493" s="296">
        <f>SUM(Y493:AL493)</f>
        <v>1</v>
      </c>
    </row>
    <row r="494" spans="1:39" ht="15.5" outlineLevel="1">
      <c r="A494" s="530"/>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7">Z493</f>
        <v>0</v>
      </c>
      <c r="AA494" s="411">
        <f t="shared" ref="AA494" si="1418">AA493</f>
        <v>1</v>
      </c>
      <c r="AB494" s="411">
        <f t="shared" ref="AB494" si="1419">AB493</f>
        <v>0</v>
      </c>
      <c r="AC494" s="411">
        <f t="shared" ref="AC494" si="1420">AC493</f>
        <v>0</v>
      </c>
      <c r="AD494" s="411">
        <f t="shared" ref="AD494" si="1421">AD493</f>
        <v>0</v>
      </c>
      <c r="AE494" s="411">
        <f t="shared" ref="AE494" si="1422">AE493</f>
        <v>0</v>
      </c>
      <c r="AF494" s="411">
        <f t="shared" ref="AF494" si="1423">AF493</f>
        <v>0</v>
      </c>
      <c r="AG494" s="411">
        <f t="shared" ref="AG494" si="1424">AG493</f>
        <v>0</v>
      </c>
      <c r="AH494" s="411">
        <f t="shared" ref="AH494" si="1425">AH493</f>
        <v>0</v>
      </c>
      <c r="AI494" s="411">
        <f t="shared" ref="AI494" si="1426">AI493</f>
        <v>0</v>
      </c>
      <c r="AJ494" s="411">
        <f t="shared" ref="AJ494" si="1427">AJ493</f>
        <v>0</v>
      </c>
      <c r="AK494" s="411">
        <f t="shared" ref="AK494" si="1428">AK493</f>
        <v>0</v>
      </c>
      <c r="AL494" s="411">
        <f t="shared" ref="AL494" si="1429">AL493</f>
        <v>0</v>
      </c>
      <c r="AM494" s="306"/>
    </row>
    <row r="495" spans="1:39" ht="15.5" outlineLevel="1">
      <c r="A495" s="530"/>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1" outlineLevel="1">
      <c r="A496" s="530">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5" outlineLevel="1">
      <c r="A497" s="530"/>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30">Z496</f>
        <v>0</v>
      </c>
      <c r="AA497" s="411">
        <f t="shared" ref="AA497" si="1431">AA496</f>
        <v>0</v>
      </c>
      <c r="AB497" s="411">
        <f t="shared" ref="AB497" si="1432">AB496</f>
        <v>0</v>
      </c>
      <c r="AC497" s="411">
        <f t="shared" ref="AC497" si="1433">AC496</f>
        <v>0</v>
      </c>
      <c r="AD497" s="411">
        <f t="shared" ref="AD497" si="1434">AD496</f>
        <v>0</v>
      </c>
      <c r="AE497" s="411">
        <f t="shared" ref="AE497" si="1435">AE496</f>
        <v>0</v>
      </c>
      <c r="AF497" s="411">
        <f t="shared" ref="AF497" si="1436">AF496</f>
        <v>0</v>
      </c>
      <c r="AG497" s="411">
        <f t="shared" ref="AG497" si="1437">AG496</f>
        <v>0</v>
      </c>
      <c r="AH497" s="411">
        <f t="shared" ref="AH497" si="1438">AH496</f>
        <v>0</v>
      </c>
      <c r="AI497" s="411">
        <f t="shared" ref="AI497" si="1439">AI496</f>
        <v>0</v>
      </c>
      <c r="AJ497" s="411">
        <f t="shared" ref="AJ497" si="1440">AJ496</f>
        <v>0</v>
      </c>
      <c r="AK497" s="411">
        <f t="shared" ref="AK497" si="1441">AK496</f>
        <v>0</v>
      </c>
      <c r="AL497" s="411">
        <f t="shared" ref="AL497" si="1442">AL496</f>
        <v>0</v>
      </c>
      <c r="AM497" s="306"/>
    </row>
    <row r="498" spans="1:39" ht="15.5" outlineLevel="1">
      <c r="A498" s="530"/>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1" outlineLevel="1">
      <c r="A499" s="530">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5" outlineLevel="1">
      <c r="A500" s="530"/>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43">Z499</f>
        <v>0</v>
      </c>
      <c r="AA500" s="411">
        <f t="shared" ref="AA500" si="1444">AA499</f>
        <v>0</v>
      </c>
      <c r="AB500" s="411">
        <f t="shared" ref="AB500" si="1445">AB499</f>
        <v>0</v>
      </c>
      <c r="AC500" s="411">
        <f t="shared" ref="AC500" si="1446">AC499</f>
        <v>0</v>
      </c>
      <c r="AD500" s="411">
        <f t="shared" ref="AD500" si="1447">AD499</f>
        <v>0</v>
      </c>
      <c r="AE500" s="411">
        <f t="shared" ref="AE500" si="1448">AE499</f>
        <v>0</v>
      </c>
      <c r="AF500" s="411">
        <f t="shared" ref="AF500" si="1449">AF499</f>
        <v>0</v>
      </c>
      <c r="AG500" s="411">
        <f t="shared" ref="AG500" si="1450">AG499</f>
        <v>0</v>
      </c>
      <c r="AH500" s="411">
        <f t="shared" ref="AH500" si="1451">AH499</f>
        <v>0</v>
      </c>
      <c r="AI500" s="411">
        <f t="shared" ref="AI500" si="1452">AI499</f>
        <v>0</v>
      </c>
      <c r="AJ500" s="411">
        <f t="shared" ref="AJ500" si="1453">AJ499</f>
        <v>0</v>
      </c>
      <c r="AK500" s="411">
        <f t="shared" ref="AK500" si="1454">AK499</f>
        <v>0</v>
      </c>
      <c r="AL500" s="411">
        <f t="shared" ref="AL500" si="1455">AL499</f>
        <v>0</v>
      </c>
      <c r="AM500" s="306"/>
    </row>
    <row r="501" spans="1:39" ht="15.5" outlineLevel="1">
      <c r="A501" s="530"/>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1" outlineLevel="1">
      <c r="A502" s="530">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5" outlineLevel="1">
      <c r="A503" s="530"/>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6">Z502</f>
        <v>0</v>
      </c>
      <c r="AA503" s="411">
        <f t="shared" ref="AA503" si="1457">AA502</f>
        <v>0</v>
      </c>
      <c r="AB503" s="411">
        <f t="shared" ref="AB503" si="1458">AB502</f>
        <v>0</v>
      </c>
      <c r="AC503" s="411">
        <f t="shared" ref="AC503" si="1459">AC502</f>
        <v>0</v>
      </c>
      <c r="AD503" s="411">
        <f t="shared" ref="AD503" si="1460">AD502</f>
        <v>0</v>
      </c>
      <c r="AE503" s="411">
        <f t="shared" ref="AE503" si="1461">AE502</f>
        <v>0</v>
      </c>
      <c r="AF503" s="411">
        <f t="shared" ref="AF503" si="1462">AF502</f>
        <v>0</v>
      </c>
      <c r="AG503" s="411">
        <f t="shared" ref="AG503" si="1463">AG502</f>
        <v>0</v>
      </c>
      <c r="AH503" s="411">
        <f t="shared" ref="AH503" si="1464">AH502</f>
        <v>0</v>
      </c>
      <c r="AI503" s="411">
        <f t="shared" ref="AI503" si="1465">AI502</f>
        <v>0</v>
      </c>
      <c r="AJ503" s="411">
        <f t="shared" ref="AJ503" si="1466">AJ502</f>
        <v>0</v>
      </c>
      <c r="AK503" s="411">
        <f t="shared" ref="AK503" si="1467">AK502</f>
        <v>0</v>
      </c>
      <c r="AL503" s="411">
        <f t="shared" ref="AL503" si="1468">AL502</f>
        <v>0</v>
      </c>
      <c r="AM503" s="306"/>
    </row>
    <row r="504" spans="1:39" ht="15.5" outlineLevel="1">
      <c r="A504" s="530"/>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5" outlineLevel="1">
      <c r="A505" s="530">
        <v>32</v>
      </c>
      <c r="B505" s="428" t="s">
        <v>124</v>
      </c>
      <c r="C505" s="291" t="s">
        <v>25</v>
      </c>
      <c r="D505" s="295">
        <f>'7.  Persistence Report'!AW202</f>
        <v>122265.84128551434</v>
      </c>
      <c r="E505" s="295">
        <f>'7.  Persistence Report'!AX202</f>
        <v>20141.713917403049</v>
      </c>
      <c r="F505" s="295">
        <f>'7.  Persistence Report'!AY202</f>
        <v>20141.713917403049</v>
      </c>
      <c r="G505" s="295">
        <f>'7.  Persistence Report'!AZ202</f>
        <v>20141.713917403049</v>
      </c>
      <c r="H505" s="295">
        <f>'7.  Persistence Report'!BA202</f>
        <v>20141.713917403049</v>
      </c>
      <c r="I505" s="295">
        <f>'7.  Persistence Report'!BB202</f>
        <v>20141.713917403049</v>
      </c>
      <c r="J505" s="295">
        <f>'7.  Persistence Report'!BC202</f>
        <v>20141.713917403049</v>
      </c>
      <c r="K505" s="295">
        <f>'7.  Persistence Report'!BD202</f>
        <v>20141.713917403049</v>
      </c>
      <c r="L505" s="295">
        <f>'7.  Persistence Report'!BE202</f>
        <v>20141.713917403049</v>
      </c>
      <c r="M505" s="295">
        <f>'7.  Persistence Report'!BF202</f>
        <v>20141.713917403049</v>
      </c>
      <c r="N505" s="295">
        <v>12</v>
      </c>
      <c r="O505" s="295">
        <f>'7.  Persistence Report'!R202</f>
        <v>34.2186128489315</v>
      </c>
      <c r="P505" s="295">
        <f>'7.  Persistence Report'!S202</f>
        <v>34.2186128489315</v>
      </c>
      <c r="Q505" s="295">
        <f>'7.  Persistence Report'!T202</f>
        <v>34.2186128489315</v>
      </c>
      <c r="R505" s="295">
        <f>'7.  Persistence Report'!U202</f>
        <v>34.2186128489315</v>
      </c>
      <c r="S505" s="295">
        <f>'7.  Persistence Report'!V202</f>
        <v>34.2186128489315</v>
      </c>
      <c r="T505" s="295">
        <f>'7.  Persistence Report'!W202</f>
        <v>34.2186128489315</v>
      </c>
      <c r="U505" s="295">
        <f>'7.  Persistence Report'!X202</f>
        <v>34.2186128489315</v>
      </c>
      <c r="V505" s="295">
        <f>'7.  Persistence Report'!Y202</f>
        <v>34.2186128489315</v>
      </c>
      <c r="W505" s="295">
        <f>'7.  Persistence Report'!Z202</f>
        <v>34.2186128489315</v>
      </c>
      <c r="X505" s="295">
        <f>'7.  Persistence Report'!AA202</f>
        <v>34.2186128489315</v>
      </c>
      <c r="Y505" s="426"/>
      <c r="Z505" s="410"/>
      <c r="AA505" s="410">
        <v>1</v>
      </c>
      <c r="AB505" s="410"/>
      <c r="AC505" s="410"/>
      <c r="AD505" s="410"/>
      <c r="AE505" s="410"/>
      <c r="AF505" s="415"/>
      <c r="AG505" s="415"/>
      <c r="AH505" s="415"/>
      <c r="AI505" s="415"/>
      <c r="AJ505" s="415"/>
      <c r="AK505" s="415"/>
      <c r="AL505" s="415"/>
      <c r="AM505" s="296">
        <f>SUM(Y505:AL505)</f>
        <v>1</v>
      </c>
    </row>
    <row r="506" spans="1:39" ht="15.5" outlineLevel="1">
      <c r="A506" s="530"/>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9">Z505</f>
        <v>0</v>
      </c>
      <c r="AA506" s="411">
        <f t="shared" ref="AA506" si="1470">AA505</f>
        <v>1</v>
      </c>
      <c r="AB506" s="411">
        <f t="shared" ref="AB506" si="1471">AB505</f>
        <v>0</v>
      </c>
      <c r="AC506" s="411">
        <f t="shared" ref="AC506" si="1472">AC505</f>
        <v>0</v>
      </c>
      <c r="AD506" s="411">
        <f t="shared" ref="AD506" si="1473">AD505</f>
        <v>0</v>
      </c>
      <c r="AE506" s="411">
        <f t="shared" ref="AE506" si="1474">AE505</f>
        <v>0</v>
      </c>
      <c r="AF506" s="411">
        <f t="shared" ref="AF506" si="1475">AF505</f>
        <v>0</v>
      </c>
      <c r="AG506" s="411">
        <f t="shared" ref="AG506" si="1476">AG505</f>
        <v>0</v>
      </c>
      <c r="AH506" s="411">
        <f t="shared" ref="AH506" si="1477">AH505</f>
        <v>0</v>
      </c>
      <c r="AI506" s="411">
        <f t="shared" ref="AI506" si="1478">AI505</f>
        <v>0</v>
      </c>
      <c r="AJ506" s="411">
        <f t="shared" ref="AJ506" si="1479">AJ505</f>
        <v>0</v>
      </c>
      <c r="AK506" s="411">
        <f t="shared" ref="AK506" si="1480">AK505</f>
        <v>0</v>
      </c>
      <c r="AL506" s="411">
        <f t="shared" ref="AL506" si="1481">AL505</f>
        <v>0</v>
      </c>
      <c r="AM506" s="306"/>
    </row>
    <row r="507" spans="1:39" ht="15.5" outlineLevel="1">
      <c r="A507" s="530"/>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5" outlineLevel="1">
      <c r="A508" s="530"/>
      <c r="B508" s="502" t="s">
        <v>500</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5" outlineLevel="1">
      <c r="A509" s="530">
        <v>33</v>
      </c>
      <c r="B509" s="428" t="s">
        <v>125</v>
      </c>
      <c r="C509" s="291" t="s">
        <v>25</v>
      </c>
      <c r="D509" s="295">
        <f>'7.  Persistence Report'!AW194</f>
        <v>215126.19783363063</v>
      </c>
      <c r="E509" s="295">
        <f>'7.  Persistence Report'!AX194</f>
        <v>196724.37968273446</v>
      </c>
      <c r="F509" s="295">
        <f>'7.  Persistence Report'!AY194</f>
        <v>196724.37968273446</v>
      </c>
      <c r="G509" s="295">
        <f>'7.  Persistence Report'!AZ194</f>
        <v>196724.37968273446</v>
      </c>
      <c r="H509" s="295">
        <f>'7.  Persistence Report'!BA194</f>
        <v>196724.37968273446</v>
      </c>
      <c r="I509" s="295">
        <f>'7.  Persistence Report'!BB194</f>
        <v>196724.37968273446</v>
      </c>
      <c r="J509" s="295">
        <f>'7.  Persistence Report'!BC194</f>
        <v>196724.37968273446</v>
      </c>
      <c r="K509" s="295">
        <f>'7.  Persistence Report'!BD194</f>
        <v>196724.37968273446</v>
      </c>
      <c r="L509" s="295">
        <f>'7.  Persistence Report'!BE194</f>
        <v>196724.37968273446</v>
      </c>
      <c r="M509" s="295">
        <f>'7.  Persistence Report'!BF194</f>
        <v>196724.37968273446</v>
      </c>
      <c r="N509" s="295">
        <v>0</v>
      </c>
      <c r="O509" s="295">
        <f>'7.  Persistence Report'!R194</f>
        <v>29.502112646709023</v>
      </c>
      <c r="P509" s="295">
        <f>'7.  Persistence Report'!S194</f>
        <v>29.502112646709023</v>
      </c>
      <c r="Q509" s="295">
        <f>'7.  Persistence Report'!T194</f>
        <v>29.502112646709023</v>
      </c>
      <c r="R509" s="295">
        <f>'7.  Persistence Report'!U194</f>
        <v>29.502112646709023</v>
      </c>
      <c r="S509" s="295">
        <f>'7.  Persistence Report'!V194</f>
        <v>29.502112646709023</v>
      </c>
      <c r="T509" s="295">
        <f>'7.  Persistence Report'!W194</f>
        <v>29.502112646709023</v>
      </c>
      <c r="U509" s="295">
        <f>'7.  Persistence Report'!X194</f>
        <v>29.502112646709023</v>
      </c>
      <c r="V509" s="295">
        <f>'7.  Persistence Report'!Y194</f>
        <v>29.502112646709023</v>
      </c>
      <c r="W509" s="295">
        <f>'7.  Persistence Report'!Z194</f>
        <v>29.502112646709023</v>
      </c>
      <c r="X509" s="295">
        <f>'7.  Persistence Report'!AA194</f>
        <v>29.502112646709023</v>
      </c>
      <c r="Y509" s="426"/>
      <c r="Z509" s="410">
        <v>1</v>
      </c>
      <c r="AA509" s="410"/>
      <c r="AB509" s="410"/>
      <c r="AC509" s="410"/>
      <c r="AD509" s="410"/>
      <c r="AE509" s="410"/>
      <c r="AF509" s="415"/>
      <c r="AG509" s="415"/>
      <c r="AH509" s="415"/>
      <c r="AI509" s="415"/>
      <c r="AJ509" s="415"/>
      <c r="AK509" s="415"/>
      <c r="AL509" s="415"/>
      <c r="AM509" s="296">
        <f>SUM(Y509:AL509)</f>
        <v>1</v>
      </c>
    </row>
    <row r="510" spans="1:39" ht="15.5" outlineLevel="1">
      <c r="A510" s="530"/>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82">Z509</f>
        <v>1</v>
      </c>
      <c r="AA510" s="411">
        <f t="shared" ref="AA510" si="1483">AA509</f>
        <v>0</v>
      </c>
      <c r="AB510" s="411">
        <f t="shared" ref="AB510" si="1484">AB509</f>
        <v>0</v>
      </c>
      <c r="AC510" s="411">
        <f t="shared" ref="AC510" si="1485">AC509</f>
        <v>0</v>
      </c>
      <c r="AD510" s="411">
        <f t="shared" ref="AD510" si="1486">AD509</f>
        <v>0</v>
      </c>
      <c r="AE510" s="411">
        <f t="shared" ref="AE510" si="1487">AE509</f>
        <v>0</v>
      </c>
      <c r="AF510" s="411">
        <f t="shared" ref="AF510" si="1488">AF509</f>
        <v>0</v>
      </c>
      <c r="AG510" s="411">
        <f t="shared" ref="AG510" si="1489">AG509</f>
        <v>0</v>
      </c>
      <c r="AH510" s="411">
        <f t="shared" ref="AH510" si="1490">AH509</f>
        <v>0</v>
      </c>
      <c r="AI510" s="411">
        <f t="shared" ref="AI510" si="1491">AI509</f>
        <v>0</v>
      </c>
      <c r="AJ510" s="411">
        <f t="shared" ref="AJ510" si="1492">AJ509</f>
        <v>0</v>
      </c>
      <c r="AK510" s="411">
        <f t="shared" ref="AK510" si="1493">AK509</f>
        <v>0</v>
      </c>
      <c r="AL510" s="411">
        <f t="shared" ref="AL510" si="1494">AL509</f>
        <v>0</v>
      </c>
      <c r="AM510" s="306"/>
    </row>
    <row r="511" spans="1:39" ht="15.5" outlineLevel="1">
      <c r="A511" s="530"/>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5" outlineLevel="1">
      <c r="A512" s="530">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5" outlineLevel="1">
      <c r="A513" s="530"/>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5">Z512</f>
        <v>0</v>
      </c>
      <c r="AA513" s="411">
        <f t="shared" ref="AA513" si="1496">AA512</f>
        <v>0</v>
      </c>
      <c r="AB513" s="411">
        <f t="shared" ref="AB513" si="1497">AB512</f>
        <v>0</v>
      </c>
      <c r="AC513" s="411">
        <f t="shared" ref="AC513" si="1498">AC512</f>
        <v>0</v>
      </c>
      <c r="AD513" s="411">
        <f t="shared" ref="AD513" si="1499">AD512</f>
        <v>0</v>
      </c>
      <c r="AE513" s="411">
        <f t="shared" ref="AE513" si="1500">AE512</f>
        <v>0</v>
      </c>
      <c r="AF513" s="411">
        <f t="shared" ref="AF513" si="1501">AF512</f>
        <v>0</v>
      </c>
      <c r="AG513" s="411">
        <f t="shared" ref="AG513" si="1502">AG512</f>
        <v>0</v>
      </c>
      <c r="AH513" s="411">
        <f t="shared" ref="AH513" si="1503">AH512</f>
        <v>0</v>
      </c>
      <c r="AI513" s="411">
        <f t="shared" ref="AI513" si="1504">AI512</f>
        <v>0</v>
      </c>
      <c r="AJ513" s="411">
        <f t="shared" ref="AJ513" si="1505">AJ512</f>
        <v>0</v>
      </c>
      <c r="AK513" s="411">
        <f t="shared" ref="AK513" si="1506">AK512</f>
        <v>0</v>
      </c>
      <c r="AL513" s="411">
        <f t="shared" ref="AL513" si="1507">AL512</f>
        <v>0</v>
      </c>
      <c r="AM513" s="306"/>
    </row>
    <row r="514" spans="1:39" ht="15.5" outlineLevel="1">
      <c r="A514" s="530"/>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5" outlineLevel="1">
      <c r="A515" s="530">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t="15.5" outlineLevel="1">
      <c r="A516" s="530"/>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8">Z515</f>
        <v>0</v>
      </c>
      <c r="AA516" s="411">
        <f t="shared" ref="AA516" si="1509">AA515</f>
        <v>0</v>
      </c>
      <c r="AB516" s="411">
        <f t="shared" ref="AB516" si="1510">AB515</f>
        <v>0</v>
      </c>
      <c r="AC516" s="411">
        <f t="shared" ref="AC516" si="1511">AC515</f>
        <v>0</v>
      </c>
      <c r="AD516" s="411">
        <f t="shared" ref="AD516" si="1512">AD515</f>
        <v>0</v>
      </c>
      <c r="AE516" s="411">
        <f t="shared" ref="AE516" si="1513">AE515</f>
        <v>0</v>
      </c>
      <c r="AF516" s="411">
        <f t="shared" ref="AF516" si="1514">AF515</f>
        <v>0</v>
      </c>
      <c r="AG516" s="411">
        <f t="shared" ref="AG516" si="1515">AG515</f>
        <v>0</v>
      </c>
      <c r="AH516" s="411">
        <f t="shared" ref="AH516" si="1516">AH515</f>
        <v>0</v>
      </c>
      <c r="AI516" s="411">
        <f t="shared" ref="AI516" si="1517">AI515</f>
        <v>0</v>
      </c>
      <c r="AJ516" s="411">
        <f t="shared" ref="AJ516" si="1518">AJ515</f>
        <v>0</v>
      </c>
      <c r="AK516" s="411">
        <f t="shared" ref="AK516" si="1519">AK515</f>
        <v>0</v>
      </c>
      <c r="AL516" s="411">
        <f t="shared" ref="AL516" si="1520">AL515</f>
        <v>0</v>
      </c>
      <c r="AM516" s="306"/>
    </row>
    <row r="517" spans="1:39" ht="15.5" outlineLevel="1">
      <c r="A517" s="530"/>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5" outlineLevel="1">
      <c r="A518" s="530"/>
      <c r="B518" s="502" t="s">
        <v>501</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6.5" outlineLevel="1">
      <c r="A519" s="530">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t="15.5" outlineLevel="1">
      <c r="A520" s="530"/>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21">Z519</f>
        <v>0</v>
      </c>
      <c r="AA520" s="411">
        <f t="shared" ref="AA520" si="1522">AA519</f>
        <v>0</v>
      </c>
      <c r="AB520" s="411">
        <f t="shared" ref="AB520" si="1523">AB519</f>
        <v>0</v>
      </c>
      <c r="AC520" s="411">
        <f t="shared" ref="AC520" si="1524">AC519</f>
        <v>0</v>
      </c>
      <c r="AD520" s="411">
        <f t="shared" ref="AD520" si="1525">AD519</f>
        <v>0</v>
      </c>
      <c r="AE520" s="411">
        <f t="shared" ref="AE520" si="1526">AE519</f>
        <v>0</v>
      </c>
      <c r="AF520" s="411">
        <f t="shared" ref="AF520" si="1527">AF519</f>
        <v>0</v>
      </c>
      <c r="AG520" s="411">
        <f t="shared" ref="AG520" si="1528">AG519</f>
        <v>0</v>
      </c>
      <c r="AH520" s="411">
        <f t="shared" ref="AH520" si="1529">AH519</f>
        <v>0</v>
      </c>
      <c r="AI520" s="411">
        <f t="shared" ref="AI520" si="1530">AI519</f>
        <v>0</v>
      </c>
      <c r="AJ520" s="411">
        <f t="shared" ref="AJ520" si="1531">AJ519</f>
        <v>0</v>
      </c>
      <c r="AK520" s="411">
        <f t="shared" ref="AK520" si="1532">AK519</f>
        <v>0</v>
      </c>
      <c r="AL520" s="411">
        <f t="shared" ref="AL520" si="1533">AL519</f>
        <v>0</v>
      </c>
      <c r="AM520" s="306"/>
    </row>
    <row r="521" spans="1:39" ht="15.5" outlineLevel="1">
      <c r="A521" s="530"/>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1" outlineLevel="1">
      <c r="A522" s="530">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5" outlineLevel="1">
      <c r="A523" s="530"/>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4">Z522</f>
        <v>0</v>
      </c>
      <c r="AA523" s="411">
        <f t="shared" ref="AA523" si="1535">AA522</f>
        <v>0</v>
      </c>
      <c r="AB523" s="411">
        <f t="shared" ref="AB523" si="1536">AB522</f>
        <v>0</v>
      </c>
      <c r="AC523" s="411">
        <f t="shared" ref="AC523" si="1537">AC522</f>
        <v>0</v>
      </c>
      <c r="AD523" s="411">
        <f t="shared" ref="AD523" si="1538">AD522</f>
        <v>0</v>
      </c>
      <c r="AE523" s="411">
        <f t="shared" ref="AE523" si="1539">AE522</f>
        <v>0</v>
      </c>
      <c r="AF523" s="411">
        <f t="shared" ref="AF523" si="1540">AF522</f>
        <v>0</v>
      </c>
      <c r="AG523" s="411">
        <f t="shared" ref="AG523" si="1541">AG522</f>
        <v>0</v>
      </c>
      <c r="AH523" s="411">
        <f t="shared" ref="AH523" si="1542">AH522</f>
        <v>0</v>
      </c>
      <c r="AI523" s="411">
        <f t="shared" ref="AI523" si="1543">AI522</f>
        <v>0</v>
      </c>
      <c r="AJ523" s="411">
        <f t="shared" ref="AJ523" si="1544">AJ522</f>
        <v>0</v>
      </c>
      <c r="AK523" s="411">
        <f t="shared" ref="AK523" si="1545">AK522</f>
        <v>0</v>
      </c>
      <c r="AL523" s="411">
        <f t="shared" ref="AL523" si="1546">AL522</f>
        <v>0</v>
      </c>
      <c r="AM523" s="306"/>
    </row>
    <row r="524" spans="1:39" ht="15.5" outlineLevel="1">
      <c r="A524" s="530"/>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5" outlineLevel="1">
      <c r="A525" s="530">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5" outlineLevel="1">
      <c r="A526" s="530"/>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7">Z525</f>
        <v>0</v>
      </c>
      <c r="AA526" s="411">
        <f t="shared" ref="AA526" si="1548">AA525</f>
        <v>0</v>
      </c>
      <c r="AB526" s="411">
        <f t="shared" ref="AB526" si="1549">AB525</f>
        <v>0</v>
      </c>
      <c r="AC526" s="411">
        <f t="shared" ref="AC526" si="1550">AC525</f>
        <v>0</v>
      </c>
      <c r="AD526" s="411">
        <f t="shared" ref="AD526" si="1551">AD525</f>
        <v>0</v>
      </c>
      <c r="AE526" s="411">
        <f t="shared" ref="AE526" si="1552">AE525</f>
        <v>0</v>
      </c>
      <c r="AF526" s="411">
        <f t="shared" ref="AF526" si="1553">AF525</f>
        <v>0</v>
      </c>
      <c r="AG526" s="411">
        <f t="shared" ref="AG526" si="1554">AG525</f>
        <v>0</v>
      </c>
      <c r="AH526" s="411">
        <f t="shared" ref="AH526" si="1555">AH525</f>
        <v>0</v>
      </c>
      <c r="AI526" s="411">
        <f t="shared" ref="AI526" si="1556">AI525</f>
        <v>0</v>
      </c>
      <c r="AJ526" s="411">
        <f t="shared" ref="AJ526" si="1557">AJ525</f>
        <v>0</v>
      </c>
      <c r="AK526" s="411">
        <f t="shared" ref="AK526" si="1558">AK525</f>
        <v>0</v>
      </c>
      <c r="AL526" s="411">
        <f t="shared" ref="AL526" si="1559">AL525</f>
        <v>0</v>
      </c>
      <c r="AM526" s="306"/>
    </row>
    <row r="527" spans="1:39" ht="15.5" outlineLevel="1">
      <c r="A527" s="530"/>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1" outlineLevel="1">
      <c r="A528" s="530">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5" outlineLevel="1">
      <c r="A529" s="530"/>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60">Z528</f>
        <v>0</v>
      </c>
      <c r="AA529" s="411">
        <f t="shared" ref="AA529" si="1561">AA528</f>
        <v>0</v>
      </c>
      <c r="AB529" s="411">
        <f t="shared" ref="AB529" si="1562">AB528</f>
        <v>0</v>
      </c>
      <c r="AC529" s="411">
        <f t="shared" ref="AC529" si="1563">AC528</f>
        <v>0</v>
      </c>
      <c r="AD529" s="411">
        <f t="shared" ref="AD529" si="1564">AD528</f>
        <v>0</v>
      </c>
      <c r="AE529" s="411">
        <f t="shared" ref="AE529" si="1565">AE528</f>
        <v>0</v>
      </c>
      <c r="AF529" s="411">
        <f t="shared" ref="AF529" si="1566">AF528</f>
        <v>0</v>
      </c>
      <c r="AG529" s="411">
        <f t="shared" ref="AG529" si="1567">AG528</f>
        <v>0</v>
      </c>
      <c r="AH529" s="411">
        <f t="shared" ref="AH529" si="1568">AH528</f>
        <v>0</v>
      </c>
      <c r="AI529" s="411">
        <f t="shared" ref="AI529" si="1569">AI528</f>
        <v>0</v>
      </c>
      <c r="AJ529" s="411">
        <f t="shared" ref="AJ529" si="1570">AJ528</f>
        <v>0</v>
      </c>
      <c r="AK529" s="411">
        <f t="shared" ref="AK529" si="1571">AK528</f>
        <v>0</v>
      </c>
      <c r="AL529" s="411">
        <f t="shared" ref="AL529" si="1572">AL528</f>
        <v>0</v>
      </c>
      <c r="AM529" s="306"/>
    </row>
    <row r="530" spans="1:39" ht="15.5" outlineLevel="1">
      <c r="A530" s="530"/>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1" outlineLevel="1">
      <c r="A531" s="530">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5" outlineLevel="1">
      <c r="A532" s="530"/>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73">Z531</f>
        <v>0</v>
      </c>
      <c r="AA532" s="411">
        <f t="shared" ref="AA532" si="1574">AA531</f>
        <v>0</v>
      </c>
      <c r="AB532" s="411">
        <f t="shared" ref="AB532" si="1575">AB531</f>
        <v>0</v>
      </c>
      <c r="AC532" s="411">
        <f t="shared" ref="AC532" si="1576">AC531</f>
        <v>0</v>
      </c>
      <c r="AD532" s="411">
        <f t="shared" ref="AD532" si="1577">AD531</f>
        <v>0</v>
      </c>
      <c r="AE532" s="411">
        <f t="shared" ref="AE532" si="1578">AE531</f>
        <v>0</v>
      </c>
      <c r="AF532" s="411">
        <f t="shared" ref="AF532" si="1579">AF531</f>
        <v>0</v>
      </c>
      <c r="AG532" s="411">
        <f t="shared" ref="AG532" si="1580">AG531</f>
        <v>0</v>
      </c>
      <c r="AH532" s="411">
        <f t="shared" ref="AH532" si="1581">AH531</f>
        <v>0</v>
      </c>
      <c r="AI532" s="411">
        <f t="shared" ref="AI532" si="1582">AI531</f>
        <v>0</v>
      </c>
      <c r="AJ532" s="411">
        <f t="shared" ref="AJ532" si="1583">AJ531</f>
        <v>0</v>
      </c>
      <c r="AK532" s="411">
        <f t="shared" ref="AK532" si="1584">AK531</f>
        <v>0</v>
      </c>
      <c r="AL532" s="411">
        <f t="shared" ref="AL532" si="1585">AL531</f>
        <v>0</v>
      </c>
      <c r="AM532" s="306"/>
    </row>
    <row r="533" spans="1:39" ht="15.5" outlineLevel="1">
      <c r="A533" s="530"/>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6.5" outlineLevel="1">
      <c r="A534" s="530">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5" outlineLevel="1">
      <c r="A535" s="530"/>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6">Z534</f>
        <v>0</v>
      </c>
      <c r="AA535" s="411">
        <f t="shared" ref="AA535" si="1587">AA534</f>
        <v>0</v>
      </c>
      <c r="AB535" s="411">
        <f t="shared" ref="AB535" si="1588">AB534</f>
        <v>0</v>
      </c>
      <c r="AC535" s="411">
        <f t="shared" ref="AC535" si="1589">AC534</f>
        <v>0</v>
      </c>
      <c r="AD535" s="411">
        <f t="shared" ref="AD535" si="1590">AD534</f>
        <v>0</v>
      </c>
      <c r="AE535" s="411">
        <f t="shared" ref="AE535" si="1591">AE534</f>
        <v>0</v>
      </c>
      <c r="AF535" s="411">
        <f t="shared" ref="AF535" si="1592">AF534</f>
        <v>0</v>
      </c>
      <c r="AG535" s="411">
        <f t="shared" ref="AG535" si="1593">AG534</f>
        <v>0</v>
      </c>
      <c r="AH535" s="411">
        <f t="shared" ref="AH535" si="1594">AH534</f>
        <v>0</v>
      </c>
      <c r="AI535" s="411">
        <f t="shared" ref="AI535" si="1595">AI534</f>
        <v>0</v>
      </c>
      <c r="AJ535" s="411">
        <f t="shared" ref="AJ535" si="1596">AJ534</f>
        <v>0</v>
      </c>
      <c r="AK535" s="411">
        <f t="shared" ref="AK535" si="1597">AK534</f>
        <v>0</v>
      </c>
      <c r="AL535" s="411">
        <f t="shared" ref="AL535" si="1598">AL534</f>
        <v>0</v>
      </c>
      <c r="AM535" s="306"/>
    </row>
    <row r="536" spans="1:39" ht="15.5" outlineLevel="1">
      <c r="A536" s="530"/>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1" outlineLevel="1">
      <c r="A537" s="530">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5" outlineLevel="1">
      <c r="A538" s="530"/>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9">Z537</f>
        <v>0</v>
      </c>
      <c r="AA538" s="411">
        <f t="shared" ref="AA538" si="1600">AA537</f>
        <v>0</v>
      </c>
      <c r="AB538" s="411">
        <f t="shared" ref="AB538" si="1601">AB537</f>
        <v>0</v>
      </c>
      <c r="AC538" s="411">
        <f t="shared" ref="AC538" si="1602">AC537</f>
        <v>0</v>
      </c>
      <c r="AD538" s="411">
        <f t="shared" ref="AD538" si="1603">AD537</f>
        <v>0</v>
      </c>
      <c r="AE538" s="411">
        <f t="shared" ref="AE538" si="1604">AE537</f>
        <v>0</v>
      </c>
      <c r="AF538" s="411">
        <f t="shared" ref="AF538" si="1605">AF537</f>
        <v>0</v>
      </c>
      <c r="AG538" s="411">
        <f t="shared" ref="AG538" si="1606">AG537</f>
        <v>0</v>
      </c>
      <c r="AH538" s="411">
        <f t="shared" ref="AH538" si="1607">AH537</f>
        <v>0</v>
      </c>
      <c r="AI538" s="411">
        <f t="shared" ref="AI538" si="1608">AI537</f>
        <v>0</v>
      </c>
      <c r="AJ538" s="411">
        <f t="shared" ref="AJ538" si="1609">AJ537</f>
        <v>0</v>
      </c>
      <c r="AK538" s="411">
        <f t="shared" ref="AK538" si="1610">AK537</f>
        <v>0</v>
      </c>
      <c r="AL538" s="411">
        <f t="shared" ref="AL538" si="1611">AL537</f>
        <v>0</v>
      </c>
      <c r="AM538" s="306"/>
    </row>
    <row r="539" spans="1:39" ht="15.5" outlineLevel="1">
      <c r="A539" s="530"/>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5" outlineLevel="1">
      <c r="A540" s="530">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5" outlineLevel="1">
      <c r="A541" s="530"/>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12">Z540</f>
        <v>0</v>
      </c>
      <c r="AA541" s="411">
        <f t="shared" ref="AA541" si="1613">AA540</f>
        <v>0</v>
      </c>
      <c r="AB541" s="411">
        <f t="shared" ref="AB541" si="1614">AB540</f>
        <v>0</v>
      </c>
      <c r="AC541" s="411">
        <f t="shared" ref="AC541" si="1615">AC540</f>
        <v>0</v>
      </c>
      <c r="AD541" s="411">
        <f t="shared" ref="AD541" si="1616">AD540</f>
        <v>0</v>
      </c>
      <c r="AE541" s="411">
        <f t="shared" ref="AE541" si="1617">AE540</f>
        <v>0</v>
      </c>
      <c r="AF541" s="411">
        <f t="shared" ref="AF541" si="1618">AF540</f>
        <v>0</v>
      </c>
      <c r="AG541" s="411">
        <f t="shared" ref="AG541" si="1619">AG540</f>
        <v>0</v>
      </c>
      <c r="AH541" s="411">
        <f t="shared" ref="AH541" si="1620">AH540</f>
        <v>0</v>
      </c>
      <c r="AI541" s="411">
        <f t="shared" ref="AI541" si="1621">AI540</f>
        <v>0</v>
      </c>
      <c r="AJ541" s="411">
        <f t="shared" ref="AJ541" si="1622">AJ540</f>
        <v>0</v>
      </c>
      <c r="AK541" s="411">
        <f t="shared" ref="AK541" si="1623">AK540</f>
        <v>0</v>
      </c>
      <c r="AL541" s="411">
        <f t="shared" ref="AL541" si="1624">AL540</f>
        <v>0</v>
      </c>
      <c r="AM541" s="306"/>
    </row>
    <row r="542" spans="1:39" ht="15.5" outlineLevel="1">
      <c r="A542" s="530"/>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6.5" outlineLevel="1">
      <c r="A543" s="530">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5" outlineLevel="1">
      <c r="A544" s="530"/>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5">Z543</f>
        <v>0</v>
      </c>
      <c r="AA544" s="411">
        <f t="shared" ref="AA544" si="1626">AA543</f>
        <v>0</v>
      </c>
      <c r="AB544" s="411">
        <f t="shared" ref="AB544" si="1627">AB543</f>
        <v>0</v>
      </c>
      <c r="AC544" s="411">
        <f t="shared" ref="AC544" si="1628">AC543</f>
        <v>0</v>
      </c>
      <c r="AD544" s="411">
        <f t="shared" ref="AD544" si="1629">AD543</f>
        <v>0</v>
      </c>
      <c r="AE544" s="411">
        <f t="shared" ref="AE544" si="1630">AE543</f>
        <v>0</v>
      </c>
      <c r="AF544" s="411">
        <f t="shared" ref="AF544" si="1631">AF543</f>
        <v>0</v>
      </c>
      <c r="AG544" s="411">
        <f t="shared" ref="AG544" si="1632">AG543</f>
        <v>0</v>
      </c>
      <c r="AH544" s="411">
        <f t="shared" ref="AH544" si="1633">AH543</f>
        <v>0</v>
      </c>
      <c r="AI544" s="411">
        <f t="shared" ref="AI544" si="1634">AI543</f>
        <v>0</v>
      </c>
      <c r="AJ544" s="411">
        <f t="shared" ref="AJ544" si="1635">AJ543</f>
        <v>0</v>
      </c>
      <c r="AK544" s="411">
        <f t="shared" ref="AK544" si="1636">AK543</f>
        <v>0</v>
      </c>
      <c r="AL544" s="411">
        <f t="shared" ref="AL544" si="1637">AL543</f>
        <v>0</v>
      </c>
      <c r="AM544" s="306"/>
    </row>
    <row r="545" spans="1:39" ht="15.5" outlineLevel="1">
      <c r="A545" s="530"/>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1" outlineLevel="1">
      <c r="A546" s="530">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5" outlineLevel="1">
      <c r="A547" s="530"/>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8">Z546</f>
        <v>0</v>
      </c>
      <c r="AA547" s="411">
        <f t="shared" ref="AA547" si="1639">AA546</f>
        <v>0</v>
      </c>
      <c r="AB547" s="411">
        <f t="shared" ref="AB547" si="1640">AB546</f>
        <v>0</v>
      </c>
      <c r="AC547" s="411">
        <f t="shared" ref="AC547" si="1641">AC546</f>
        <v>0</v>
      </c>
      <c r="AD547" s="411">
        <f t="shared" ref="AD547" si="1642">AD546</f>
        <v>0</v>
      </c>
      <c r="AE547" s="411">
        <f t="shared" ref="AE547" si="1643">AE546</f>
        <v>0</v>
      </c>
      <c r="AF547" s="411">
        <f t="shared" ref="AF547" si="1644">AF546</f>
        <v>0</v>
      </c>
      <c r="AG547" s="411">
        <f t="shared" ref="AG547" si="1645">AG546</f>
        <v>0</v>
      </c>
      <c r="AH547" s="411">
        <f t="shared" ref="AH547" si="1646">AH546</f>
        <v>0</v>
      </c>
      <c r="AI547" s="411">
        <f t="shared" ref="AI547" si="1647">AI546</f>
        <v>0</v>
      </c>
      <c r="AJ547" s="411">
        <f t="shared" ref="AJ547" si="1648">AJ546</f>
        <v>0</v>
      </c>
      <c r="AK547" s="411">
        <f t="shared" ref="AK547" si="1649">AK546</f>
        <v>0</v>
      </c>
      <c r="AL547" s="411">
        <f t="shared" ref="AL547" si="1650">AL546</f>
        <v>0</v>
      </c>
      <c r="AM547" s="306"/>
    </row>
    <row r="548" spans="1:39" ht="15.5" outlineLevel="1">
      <c r="A548" s="530"/>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1" outlineLevel="1">
      <c r="A549" s="530">
        <v>46</v>
      </c>
      <c r="B549" s="744" t="s">
        <v>813</v>
      </c>
      <c r="C549" s="291" t="s">
        <v>25</v>
      </c>
      <c r="D549" s="295">
        <f>'7.  Persistence Report'!AW199+'7.  Persistence Report'!AW200</f>
        <v>1653489.8075664218</v>
      </c>
      <c r="E549" s="295">
        <f>'7.  Persistence Report'!AX199+'7.  Persistence Report'!AX200</f>
        <v>1653489.8075664218</v>
      </c>
      <c r="F549" s="295">
        <f>'7.  Persistence Report'!AY199+'7.  Persistence Report'!AY200</f>
        <v>1653489.8075664218</v>
      </c>
      <c r="G549" s="295">
        <f>'7.  Persistence Report'!AZ199+'7.  Persistence Report'!AZ200</f>
        <v>1653489.8075664218</v>
      </c>
      <c r="H549" s="295">
        <f>'7.  Persistence Report'!BA199+'7.  Persistence Report'!BA200</f>
        <v>1653489.8075664218</v>
      </c>
      <c r="I549" s="295">
        <f>'7.  Persistence Report'!BB199+'7.  Persistence Report'!BB200</f>
        <v>1653489.8075664218</v>
      </c>
      <c r="J549" s="295">
        <f>'7.  Persistence Report'!BC199+'7.  Persistence Report'!BC200</f>
        <v>1653489.8075664218</v>
      </c>
      <c r="K549" s="295">
        <f>'7.  Persistence Report'!BD199+'7.  Persistence Report'!BD200</f>
        <v>1653489.8075664218</v>
      </c>
      <c r="L549" s="295">
        <f>'7.  Persistence Report'!BE199+'7.  Persistence Report'!BE200</f>
        <v>1653489.8075664218</v>
      </c>
      <c r="M549" s="295">
        <f>'7.  Persistence Report'!BF199+'7.  Persistence Report'!BF200</f>
        <v>1653489.8075664218</v>
      </c>
      <c r="N549" s="295">
        <v>12</v>
      </c>
      <c r="O549" s="295">
        <f>'7.  Persistence Report'!R199+'7.  Persistence Report'!R200</f>
        <v>264.13552803322625</v>
      </c>
      <c r="P549" s="295">
        <f>'7.  Persistence Report'!S199+'7.  Persistence Report'!S200</f>
        <v>264.13552803322625</v>
      </c>
      <c r="Q549" s="295">
        <f>'7.  Persistence Report'!T199+'7.  Persistence Report'!T200</f>
        <v>264.13552803322625</v>
      </c>
      <c r="R549" s="295">
        <f>'7.  Persistence Report'!U199+'7.  Persistence Report'!U200</f>
        <v>264.13552803322625</v>
      </c>
      <c r="S549" s="295">
        <f>'7.  Persistence Report'!V199+'7.  Persistence Report'!V200</f>
        <v>264.13552803322625</v>
      </c>
      <c r="T549" s="295">
        <f>'7.  Persistence Report'!W199+'7.  Persistence Report'!W200</f>
        <v>264.13552803322625</v>
      </c>
      <c r="U549" s="295">
        <f>'7.  Persistence Report'!X199+'7.  Persistence Report'!X200</f>
        <v>264.13552803322625</v>
      </c>
      <c r="V549" s="295">
        <f>'7.  Persistence Report'!Y199+'7.  Persistence Report'!Y200</f>
        <v>264.13552803322625</v>
      </c>
      <c r="W549" s="295">
        <f>'7.  Persistence Report'!Z199+'7.  Persistence Report'!Z200</f>
        <v>264.13552803322625</v>
      </c>
      <c r="X549" s="295">
        <f>'7.  Persistence Report'!AA199+'7.  Persistence Report'!AA200</f>
        <v>264.13552803322625</v>
      </c>
      <c r="Y549" s="426">
        <v>1</v>
      </c>
      <c r="Z549" s="410"/>
      <c r="AA549" s="410"/>
      <c r="AB549" s="410"/>
      <c r="AC549" s="410"/>
      <c r="AD549" s="410"/>
      <c r="AE549" s="410"/>
      <c r="AF549" s="415"/>
      <c r="AG549" s="415"/>
      <c r="AH549" s="415"/>
      <c r="AI549" s="415"/>
      <c r="AJ549" s="415"/>
      <c r="AK549" s="415"/>
      <c r="AL549" s="415"/>
      <c r="AM549" s="296">
        <f>SUM(Y549:AL549)</f>
        <v>1</v>
      </c>
    </row>
    <row r="550" spans="1:39" ht="15.5" outlineLevel="1">
      <c r="A550" s="530"/>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1</v>
      </c>
      <c r="Z550" s="411">
        <f t="shared" ref="Z550" si="1651">Z549</f>
        <v>0</v>
      </c>
      <c r="AA550" s="411">
        <f t="shared" ref="AA550" si="1652">AA549</f>
        <v>0</v>
      </c>
      <c r="AB550" s="411">
        <f t="shared" ref="AB550" si="1653">AB549</f>
        <v>0</v>
      </c>
      <c r="AC550" s="411">
        <f t="shared" ref="AC550" si="1654">AC549</f>
        <v>0</v>
      </c>
      <c r="AD550" s="411">
        <f t="shared" ref="AD550" si="1655">AD549</f>
        <v>0</v>
      </c>
      <c r="AE550" s="411">
        <f t="shared" ref="AE550" si="1656">AE549</f>
        <v>0</v>
      </c>
      <c r="AF550" s="411">
        <f t="shared" ref="AF550" si="1657">AF549</f>
        <v>0</v>
      </c>
      <c r="AG550" s="411">
        <f t="shared" ref="AG550" si="1658">AG549</f>
        <v>0</v>
      </c>
      <c r="AH550" s="411">
        <f t="shared" ref="AH550" si="1659">AH549</f>
        <v>0</v>
      </c>
      <c r="AI550" s="411">
        <f t="shared" ref="AI550" si="1660">AI549</f>
        <v>0</v>
      </c>
      <c r="AJ550" s="411">
        <f t="shared" ref="AJ550" si="1661">AJ549</f>
        <v>0</v>
      </c>
      <c r="AK550" s="411">
        <f t="shared" ref="AK550" si="1662">AK549</f>
        <v>0</v>
      </c>
      <c r="AL550" s="411">
        <f t="shared" ref="AL550" si="1663">AL549</f>
        <v>0</v>
      </c>
      <c r="AM550" s="306"/>
    </row>
    <row r="551" spans="1:39" ht="15.5" outlineLevel="1">
      <c r="A551" s="530"/>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1" outlineLevel="1">
      <c r="A552" s="530">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5" outlineLevel="1">
      <c r="A553" s="530"/>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4">Z552</f>
        <v>0</v>
      </c>
      <c r="AA553" s="411">
        <f t="shared" ref="AA553" si="1665">AA552</f>
        <v>0</v>
      </c>
      <c r="AB553" s="411">
        <f t="shared" ref="AB553" si="1666">AB552</f>
        <v>0</v>
      </c>
      <c r="AC553" s="411">
        <f t="shared" ref="AC553" si="1667">AC552</f>
        <v>0</v>
      </c>
      <c r="AD553" s="411">
        <f t="shared" ref="AD553" si="1668">AD552</f>
        <v>0</v>
      </c>
      <c r="AE553" s="411">
        <f t="shared" ref="AE553" si="1669">AE552</f>
        <v>0</v>
      </c>
      <c r="AF553" s="411">
        <f t="shared" ref="AF553" si="1670">AF552</f>
        <v>0</v>
      </c>
      <c r="AG553" s="411">
        <f t="shared" ref="AG553" si="1671">AG552</f>
        <v>0</v>
      </c>
      <c r="AH553" s="411">
        <f t="shared" ref="AH553" si="1672">AH552</f>
        <v>0</v>
      </c>
      <c r="AI553" s="411">
        <f t="shared" ref="AI553" si="1673">AI552</f>
        <v>0</v>
      </c>
      <c r="AJ553" s="411">
        <f t="shared" ref="AJ553" si="1674">AJ552</f>
        <v>0</v>
      </c>
      <c r="AK553" s="411">
        <f t="shared" ref="AK553" si="1675">AK552</f>
        <v>0</v>
      </c>
      <c r="AL553" s="411">
        <f t="shared" ref="AL553" si="1676">AL552</f>
        <v>0</v>
      </c>
      <c r="AM553" s="306"/>
    </row>
    <row r="554" spans="1:39" ht="15.5" outlineLevel="1">
      <c r="A554" s="530"/>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1" outlineLevel="1">
      <c r="A555" s="530">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5" outlineLevel="1">
      <c r="A556" s="530"/>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7">Z555</f>
        <v>0</v>
      </c>
      <c r="AA556" s="411">
        <f t="shared" ref="AA556" si="1678">AA555</f>
        <v>0</v>
      </c>
      <c r="AB556" s="411">
        <f t="shared" ref="AB556" si="1679">AB555</f>
        <v>0</v>
      </c>
      <c r="AC556" s="411">
        <f t="shared" ref="AC556" si="1680">AC555</f>
        <v>0</v>
      </c>
      <c r="AD556" s="411">
        <f t="shared" ref="AD556" si="1681">AD555</f>
        <v>0</v>
      </c>
      <c r="AE556" s="411">
        <f t="shared" ref="AE556" si="1682">AE555</f>
        <v>0</v>
      </c>
      <c r="AF556" s="411">
        <f t="shared" ref="AF556" si="1683">AF555</f>
        <v>0</v>
      </c>
      <c r="AG556" s="411">
        <f t="shared" ref="AG556" si="1684">AG555</f>
        <v>0</v>
      </c>
      <c r="AH556" s="411">
        <f t="shared" ref="AH556" si="1685">AH555</f>
        <v>0</v>
      </c>
      <c r="AI556" s="411">
        <f t="shared" ref="AI556" si="1686">AI555</f>
        <v>0</v>
      </c>
      <c r="AJ556" s="411">
        <f t="shared" ref="AJ556" si="1687">AJ555</f>
        <v>0</v>
      </c>
      <c r="AK556" s="411">
        <f t="shared" ref="AK556" si="1688">AK555</f>
        <v>0</v>
      </c>
      <c r="AL556" s="411">
        <f t="shared" ref="AL556" si="1689">AL555</f>
        <v>0</v>
      </c>
      <c r="AM556" s="306"/>
    </row>
    <row r="557" spans="1:39" ht="15.5" outlineLevel="1">
      <c r="A557" s="530"/>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1" outlineLevel="1">
      <c r="A558" s="530">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5" outlineLevel="1">
      <c r="A559" s="530"/>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90">Z558</f>
        <v>0</v>
      </c>
      <c r="AA559" s="411">
        <f t="shared" ref="AA559" si="1691">AA558</f>
        <v>0</v>
      </c>
      <c r="AB559" s="411">
        <f t="shared" ref="AB559" si="1692">AB558</f>
        <v>0</v>
      </c>
      <c r="AC559" s="411">
        <f t="shared" ref="AC559" si="1693">AC558</f>
        <v>0</v>
      </c>
      <c r="AD559" s="411">
        <f t="shared" ref="AD559" si="1694">AD558</f>
        <v>0</v>
      </c>
      <c r="AE559" s="411">
        <f t="shared" ref="AE559" si="1695">AE558</f>
        <v>0</v>
      </c>
      <c r="AF559" s="411">
        <f t="shared" ref="AF559" si="1696">AF558</f>
        <v>0</v>
      </c>
      <c r="AG559" s="411">
        <f t="shared" ref="AG559" si="1697">AG558</f>
        <v>0</v>
      </c>
      <c r="AH559" s="411">
        <f t="shared" ref="AH559" si="1698">AH558</f>
        <v>0</v>
      </c>
      <c r="AI559" s="411">
        <f t="shared" ref="AI559" si="1699">AI558</f>
        <v>0</v>
      </c>
      <c r="AJ559" s="411">
        <f t="shared" ref="AJ559" si="1700">AJ558</f>
        <v>0</v>
      </c>
      <c r="AK559" s="411">
        <f t="shared" ref="AK559" si="1701">AK558</f>
        <v>0</v>
      </c>
      <c r="AL559" s="411">
        <f t="shared" ref="AL559" si="1702">AL558</f>
        <v>0</v>
      </c>
      <c r="AM559" s="306"/>
    </row>
    <row r="560" spans="1:39" ht="15.5" outlineLevel="1">
      <c r="A560" s="530"/>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5">
      <c r="B561" s="327" t="s">
        <v>292</v>
      </c>
      <c r="C561" s="329"/>
      <c r="D561" s="329">
        <f>SUM(D404:D559)</f>
        <v>34309579.471110918</v>
      </c>
      <c r="E561" s="329">
        <f t="shared" ref="E561:M561" si="1703">SUM(E404:E559)</f>
        <v>30580513.727836952</v>
      </c>
      <c r="F561" s="329">
        <f t="shared" si="1703"/>
        <v>30580513.727836952</v>
      </c>
      <c r="G561" s="329">
        <f t="shared" si="1703"/>
        <v>30580513.727836952</v>
      </c>
      <c r="H561" s="329">
        <f t="shared" si="1703"/>
        <v>30580513.727836952</v>
      </c>
      <c r="I561" s="329">
        <f t="shared" si="1703"/>
        <v>30580513.727836952</v>
      </c>
      <c r="J561" s="329">
        <f t="shared" si="1703"/>
        <v>30580513.727836952</v>
      </c>
      <c r="K561" s="329">
        <f t="shared" si="1703"/>
        <v>30580513.727836952</v>
      </c>
      <c r="L561" s="329">
        <f t="shared" si="1703"/>
        <v>30580513.727836952</v>
      </c>
      <c r="M561" s="329">
        <f t="shared" si="1703"/>
        <v>30580513.727836952</v>
      </c>
      <c r="N561" s="329"/>
      <c r="O561" s="329">
        <f t="shared" ref="O561:X561" si="1704">SUM(O404:O559)</f>
        <v>2898.0886687617954</v>
      </c>
      <c r="P561" s="329">
        <f t="shared" si="1704"/>
        <v>2898.0886687617954</v>
      </c>
      <c r="Q561" s="329">
        <f t="shared" si="1704"/>
        <v>2898.0886687617954</v>
      </c>
      <c r="R561" s="329">
        <f t="shared" si="1704"/>
        <v>2898.0886687617954</v>
      </c>
      <c r="S561" s="329">
        <f t="shared" si="1704"/>
        <v>2898.0886687617954</v>
      </c>
      <c r="T561" s="329">
        <f t="shared" si="1704"/>
        <v>2898.0886687617954</v>
      </c>
      <c r="U561" s="329">
        <f t="shared" si="1704"/>
        <v>2898.0886687617954</v>
      </c>
      <c r="V561" s="329">
        <f t="shared" si="1704"/>
        <v>2898.0886687617954</v>
      </c>
      <c r="W561" s="329">
        <f t="shared" si="1704"/>
        <v>2898.0886687617954</v>
      </c>
      <c r="X561" s="329">
        <f t="shared" si="1704"/>
        <v>2898.0886687617954</v>
      </c>
      <c r="Y561" s="329">
        <f>IF(Y402="kWh",SUMPRODUCT(D404:D559,Y404:Y559))</f>
        <v>19907505.686439604</v>
      </c>
      <c r="Z561" s="329">
        <f>IF(Z402="kWh",SUMPRODUCT(D404:D559,Z404:Z559))</f>
        <v>1509462.1750859441</v>
      </c>
      <c r="AA561" s="329">
        <f>IF(AA402="kw",SUMPRODUCT(N404:N559,O404:O559,AA404:AA559),SUMPRODUCT(D404:D559,AA404:AA559))</f>
        <v>16231.750605753648</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9138000</v>
      </c>
      <c r="Z562" s="392">
        <f>HLOOKUP(Z218,'2. LRAMVA Threshold'!$B$42:$Q$53,9,FALSE)</f>
        <v>918000</v>
      </c>
      <c r="AA562" s="392">
        <f>HLOOKUP(AA218,'2. LRAMVA Threshold'!$B$42:$Q$53,9,FALSE)</f>
        <v>56525.715164811285</v>
      </c>
      <c r="AB562" s="392">
        <f>HLOOKUP(AB218,'2. LRAMVA Threshold'!$B$42:$Q$53,9,FALSE)</f>
        <v>1203.4557846211967</v>
      </c>
      <c r="AC562" s="392">
        <f>HLOOKUP(AC218,'2. LRAMVA Threshold'!$B$42:$Q$53,9,FALSE)</f>
        <v>15.731448164982963</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8.2000000000000007E-3</v>
      </c>
      <c r="Z564" s="341">
        <f>HLOOKUP(Z$35,'3.  Distribution Rates'!$C$122:$P$133,9,FALSE)</f>
        <v>1.61E-2</v>
      </c>
      <c r="AA564" s="341">
        <f>HLOOKUP(AA$35,'3.  Distribution Rates'!$C$122:$P$133,9,FALSE)</f>
        <v>4.8388</v>
      </c>
      <c r="AB564" s="341">
        <f>HLOOKUP(AB$35,'3.  Distribution Rates'!$C$122:$P$133,9,FALSE)</f>
        <v>2.8083999999999998</v>
      </c>
      <c r="AC564" s="341">
        <f>HLOOKUP(AC$35,'3.  Distribution Rates'!$C$122:$P$133,9,FALSE)</f>
        <v>23.649799999999999</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6">
        <f t="shared" ref="AM565:AM571" si="1705">SUM(Y565:AL565)</f>
        <v>0</v>
      </c>
    </row>
    <row r="566" spans="2:39" ht="15.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6">
        <f t="shared" si="1705"/>
        <v>0</v>
      </c>
    </row>
    <row r="567" spans="2:39" ht="15.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7246.7131878070359</v>
      </c>
      <c r="Z567" s="378">
        <f>'4.  2011-2014 LRAM'!Z398*Z564</f>
        <v>644.64331483701619</v>
      </c>
      <c r="AA567" s="378">
        <f>'4.  2011-2014 LRAM'!AA398*AA564</f>
        <v>44754.060564559193</v>
      </c>
      <c r="AB567" s="378">
        <f>'4.  2011-2014 LRAM'!AB398*AB564</f>
        <v>509.25833631675562</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6">
        <f t="shared" si="1705"/>
        <v>53154.675403520007</v>
      </c>
    </row>
    <row r="568" spans="2:39" ht="15.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24661.310370905285</v>
      </c>
      <c r="Z568" s="378">
        <f>'4.  2011-2014 LRAM'!Z528*Z564</f>
        <v>5475.6860628297036</v>
      </c>
      <c r="AA568" s="378">
        <f>'4.  2011-2014 LRAM'!AA528*AA564</f>
        <v>58308.326100142316</v>
      </c>
      <c r="AB568" s="378">
        <f>'4.  2011-2014 LRAM'!AB528*AB564</f>
        <v>722.2628088404133</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6">
        <f t="shared" si="1705"/>
        <v>89167.585342717721</v>
      </c>
    </row>
    <row r="569" spans="2:39" ht="15.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6">Y209*Y564</f>
        <v>49765.709800000004</v>
      </c>
      <c r="Z569" s="378">
        <f t="shared" si="1706"/>
        <v>124968.61634600001</v>
      </c>
      <c r="AA569" s="378">
        <f t="shared" si="1706"/>
        <v>114651.10785600002</v>
      </c>
      <c r="AB569" s="378">
        <f>AB209*AB564</f>
        <v>0</v>
      </c>
      <c r="AC569" s="378">
        <f t="shared" si="1706"/>
        <v>0</v>
      </c>
      <c r="AD569" s="378">
        <f t="shared" si="1706"/>
        <v>0</v>
      </c>
      <c r="AE569" s="378">
        <f t="shared" si="1706"/>
        <v>0</v>
      </c>
      <c r="AF569" s="378">
        <f t="shared" si="1706"/>
        <v>0</v>
      </c>
      <c r="AG569" s="378">
        <f t="shared" si="1706"/>
        <v>0</v>
      </c>
      <c r="AH569" s="378">
        <f t="shared" si="1706"/>
        <v>0</v>
      </c>
      <c r="AI569" s="378">
        <f t="shared" si="1706"/>
        <v>0</v>
      </c>
      <c r="AJ569" s="378">
        <f t="shared" si="1706"/>
        <v>0</v>
      </c>
      <c r="AK569" s="378">
        <f t="shared" si="1706"/>
        <v>0</v>
      </c>
      <c r="AL569" s="378">
        <f t="shared" si="1706"/>
        <v>0</v>
      </c>
      <c r="AM569" s="626">
        <f t="shared" si="1705"/>
        <v>289385.43400200002</v>
      </c>
    </row>
    <row r="570" spans="2:39" ht="15.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84259.132800000007</v>
      </c>
      <c r="Z570" s="378">
        <f>Z392*Z564</f>
        <v>24936.195521999998</v>
      </c>
      <c r="AA570" s="378">
        <f t="shared" ref="AA570:AL570" si="1707">AA392*AA564</f>
        <v>39584.480831999994</v>
      </c>
      <c r="AB570" s="378">
        <f>AB392*AB564</f>
        <v>10076.539199999999</v>
      </c>
      <c r="AC570" s="378">
        <f t="shared" si="1707"/>
        <v>0</v>
      </c>
      <c r="AD570" s="378">
        <f t="shared" si="1707"/>
        <v>0</v>
      </c>
      <c r="AE570" s="378">
        <f t="shared" si="1707"/>
        <v>0</v>
      </c>
      <c r="AF570" s="378">
        <f t="shared" si="1707"/>
        <v>0</v>
      </c>
      <c r="AG570" s="378">
        <f t="shared" si="1707"/>
        <v>0</v>
      </c>
      <c r="AH570" s="378">
        <f t="shared" si="1707"/>
        <v>0</v>
      </c>
      <c r="AI570" s="378">
        <f t="shared" si="1707"/>
        <v>0</v>
      </c>
      <c r="AJ570" s="378">
        <f t="shared" si="1707"/>
        <v>0</v>
      </c>
      <c r="AK570" s="378">
        <f t="shared" si="1707"/>
        <v>0</v>
      </c>
      <c r="AL570" s="378">
        <f t="shared" si="1707"/>
        <v>0</v>
      </c>
      <c r="AM570" s="626">
        <f t="shared" si="1705"/>
        <v>158856.34835399999</v>
      </c>
    </row>
    <row r="571" spans="2:39" ht="15.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163241.54662880476</v>
      </c>
      <c r="Z571" s="378">
        <f t="shared" ref="Z571:AL571" si="1708">Z561*Z564</f>
        <v>24302.341018883701</v>
      </c>
      <c r="AA571" s="378">
        <f t="shared" si="1708"/>
        <v>78542.194831120752</v>
      </c>
      <c r="AB571" s="378">
        <f t="shared" si="1708"/>
        <v>0</v>
      </c>
      <c r="AC571" s="378">
        <f t="shared" si="1708"/>
        <v>0</v>
      </c>
      <c r="AD571" s="378">
        <f t="shared" si="1708"/>
        <v>0</v>
      </c>
      <c r="AE571" s="378">
        <f t="shared" si="1708"/>
        <v>0</v>
      </c>
      <c r="AF571" s="378">
        <f t="shared" si="1708"/>
        <v>0</v>
      </c>
      <c r="AG571" s="378">
        <f t="shared" si="1708"/>
        <v>0</v>
      </c>
      <c r="AH571" s="378">
        <f t="shared" si="1708"/>
        <v>0</v>
      </c>
      <c r="AI571" s="378">
        <f t="shared" si="1708"/>
        <v>0</v>
      </c>
      <c r="AJ571" s="378">
        <f t="shared" si="1708"/>
        <v>0</v>
      </c>
      <c r="AK571" s="378">
        <f t="shared" si="1708"/>
        <v>0</v>
      </c>
      <c r="AL571" s="378">
        <f t="shared" si="1708"/>
        <v>0</v>
      </c>
      <c r="AM571" s="626">
        <f t="shared" si="1705"/>
        <v>266086.08247880917</v>
      </c>
    </row>
    <row r="572" spans="2:39" ht="15.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329174.41278751707</v>
      </c>
      <c r="Z572" s="346">
        <f>SUM(Z565:Z571)</f>
        <v>180327.4822645504</v>
      </c>
      <c r="AA572" s="346">
        <f t="shared" ref="AA572:AE572" si="1709">SUM(AA565:AA571)</f>
        <v>335840.17018382228</v>
      </c>
      <c r="AB572" s="346">
        <f t="shared" si="1709"/>
        <v>11308.060345157168</v>
      </c>
      <c r="AC572" s="346">
        <f t="shared" si="1709"/>
        <v>0</v>
      </c>
      <c r="AD572" s="346">
        <f>SUM(AD565:AD571)</f>
        <v>0</v>
      </c>
      <c r="AE572" s="346">
        <f t="shared" si="1709"/>
        <v>0</v>
      </c>
      <c r="AF572" s="346">
        <f>SUM(AF565:AF571)</f>
        <v>0</v>
      </c>
      <c r="AG572" s="346">
        <f>SUM(AG565:AG571)</f>
        <v>0</v>
      </c>
      <c r="AH572" s="346">
        <f t="shared" ref="AH572:AL572" si="1710">SUM(AH565:AH571)</f>
        <v>0</v>
      </c>
      <c r="AI572" s="346">
        <f t="shared" si="1710"/>
        <v>0</v>
      </c>
      <c r="AJ572" s="346">
        <f>SUM(AJ565:AJ571)</f>
        <v>0</v>
      </c>
      <c r="AK572" s="346">
        <f t="shared" si="1710"/>
        <v>0</v>
      </c>
      <c r="AL572" s="346">
        <f t="shared" si="1710"/>
        <v>0</v>
      </c>
      <c r="AM572" s="407">
        <f>SUM(AM565:AM571)</f>
        <v>856650.12558104692</v>
      </c>
    </row>
    <row r="573" spans="2:39" ht="15.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74931.600000000006</v>
      </c>
      <c r="Z573" s="347">
        <f t="shared" ref="Z573:AE573" si="1711">Z562*Z564</f>
        <v>14779.8</v>
      </c>
      <c r="AA573" s="347">
        <f t="shared" si="1711"/>
        <v>273516.63053948886</v>
      </c>
      <c r="AB573" s="347">
        <f t="shared" si="1711"/>
        <v>3379.7852255301686</v>
      </c>
      <c r="AC573" s="347">
        <f t="shared" si="1711"/>
        <v>372.04560281221404</v>
      </c>
      <c r="AD573" s="347">
        <f>AD562*AD564</f>
        <v>0</v>
      </c>
      <c r="AE573" s="347">
        <f t="shared" si="1711"/>
        <v>0</v>
      </c>
      <c r="AF573" s="347">
        <f>AF562*AF564</f>
        <v>0</v>
      </c>
      <c r="AG573" s="347">
        <f t="shared" ref="AG573:AL573" si="1712">AG562*AG564</f>
        <v>0</v>
      </c>
      <c r="AH573" s="347">
        <f t="shared" si="1712"/>
        <v>0</v>
      </c>
      <c r="AI573" s="347">
        <f t="shared" si="1712"/>
        <v>0</v>
      </c>
      <c r="AJ573" s="347">
        <f>AJ562*AJ564</f>
        <v>0</v>
      </c>
      <c r="AK573" s="347">
        <f>AK562*AK564</f>
        <v>0</v>
      </c>
      <c r="AL573" s="347">
        <f t="shared" si="1712"/>
        <v>0</v>
      </c>
      <c r="AM573" s="407">
        <f>SUM(Y573:AL573)</f>
        <v>366979.86136783124</v>
      </c>
    </row>
    <row r="574" spans="2:39" ht="15.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489670.26421321568</v>
      </c>
    </row>
    <row r="575" spans="2:39" ht="15.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16320375.638629969</v>
      </c>
      <c r="Z576" s="291">
        <f>SUMPRODUCT(E404:E559,Z404:Z559)</f>
        <v>1480503.6749874775</v>
      </c>
      <c r="AA576" s="291">
        <f>IF(AA402="kw",SUMPRODUCT($N$404:$N$559,$P$404:$P$559,AA404:AA559),SUMPRODUCT($E$404:$E$559,AA404:AA559))</f>
        <v>16231.750605753648</v>
      </c>
      <c r="AB576" s="291">
        <f>IF(AB402="kw",SUMPRODUCT($N$404:$N$559,$P$404:$P$559,AB404:AB559),SUMPRODUCT($E$404:$E$559,AB404:AB559))</f>
        <v>0</v>
      </c>
      <c r="AC576" s="291">
        <f>IF(AC402="kw",SUMPRODUCT($N$404:$N$559,$P$404:$P$559,AC404:AC559),SUMPRODUCT($E$404:$E$559,AC404:AC559))</f>
        <v>0</v>
      </c>
      <c r="AD576" s="291">
        <f t="shared" ref="AD576:AL576" si="1713">IF(AD402="kw",SUMPRODUCT($N$404:$N$559,$P$404:$P$559,AD404:AD559),SUMPRODUCT($E$404:$E$559,AD404:AD559))</f>
        <v>0</v>
      </c>
      <c r="AE576" s="291">
        <f t="shared" si="1713"/>
        <v>0</v>
      </c>
      <c r="AF576" s="291">
        <f t="shared" si="1713"/>
        <v>0</v>
      </c>
      <c r="AG576" s="291">
        <f t="shared" si="1713"/>
        <v>0</v>
      </c>
      <c r="AH576" s="291">
        <f t="shared" si="1713"/>
        <v>0</v>
      </c>
      <c r="AI576" s="291">
        <f t="shared" si="1713"/>
        <v>0</v>
      </c>
      <c r="AJ576" s="291">
        <f t="shared" si="1713"/>
        <v>0</v>
      </c>
      <c r="AK576" s="291">
        <f t="shared" si="1713"/>
        <v>0</v>
      </c>
      <c r="AL576" s="291">
        <f t="shared" si="1713"/>
        <v>0</v>
      </c>
      <c r="AM576" s="337"/>
    </row>
    <row r="577" spans="1:39" ht="15.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16320375.638629969</v>
      </c>
      <c r="Z577" s="291">
        <f>SUMPRODUCT(F404:F559,Z404:Z559)</f>
        <v>1480503.6749874775</v>
      </c>
      <c r="AA577" s="291">
        <f t="shared" ref="AA577:AL577" si="1714">IF(AA402="kw",SUMPRODUCT($N$404:$N$559,$Q$404:$Q$559,AA404:AA559),SUMPRODUCT($F$404:$F$559,AA404:AA559))</f>
        <v>16231.750605753648</v>
      </c>
      <c r="AB577" s="291">
        <f t="shared" si="1714"/>
        <v>0</v>
      </c>
      <c r="AC577" s="291">
        <f>IF(AC402="kw",SUMPRODUCT($N$404:$N$559,$Q$404:$Q$559,AC404:AC559),SUMPRODUCT($F$404:$F$559,AC404:AC559))</f>
        <v>0</v>
      </c>
      <c r="AD577" s="291">
        <f t="shared" si="1714"/>
        <v>0</v>
      </c>
      <c r="AE577" s="291">
        <f t="shared" si="1714"/>
        <v>0</v>
      </c>
      <c r="AF577" s="291">
        <f t="shared" si="1714"/>
        <v>0</v>
      </c>
      <c r="AG577" s="291">
        <f t="shared" si="1714"/>
        <v>0</v>
      </c>
      <c r="AH577" s="291">
        <f t="shared" si="1714"/>
        <v>0</v>
      </c>
      <c r="AI577" s="291">
        <f t="shared" si="1714"/>
        <v>0</v>
      </c>
      <c r="AJ577" s="291">
        <f t="shared" si="1714"/>
        <v>0</v>
      </c>
      <c r="AK577" s="291">
        <f t="shared" si="1714"/>
        <v>0</v>
      </c>
      <c r="AL577" s="291">
        <f t="shared" si="1714"/>
        <v>0</v>
      </c>
      <c r="AM577" s="337"/>
    </row>
    <row r="578" spans="1:39" ht="15.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16320375.638629969</v>
      </c>
      <c r="Z578" s="326">
        <f>SUMPRODUCT(G404:G559,Z404:Z559)</f>
        <v>1480503.6749874775</v>
      </c>
      <c r="AA578" s="326">
        <f t="shared" ref="AA578:AL578" si="1715">IF(AA402="kw",SUMPRODUCT($N$404:$N$559,$R$404:$R$559,AA404:AA559),SUMPRODUCT($G$404:$G$559,AA404:AA559))</f>
        <v>16231.750605753648</v>
      </c>
      <c r="AB578" s="326">
        <f t="shared" si="1715"/>
        <v>0</v>
      </c>
      <c r="AC578" s="326">
        <f>IF(AC402="kw",SUMPRODUCT($N$404:$N$559,$R$404:$R$559,AC404:AC559),SUMPRODUCT($G$404:$G$559,AC404:AC559))</f>
        <v>0</v>
      </c>
      <c r="AD578" s="326">
        <f t="shared" si="1715"/>
        <v>0</v>
      </c>
      <c r="AE578" s="326">
        <f t="shared" si="1715"/>
        <v>0</v>
      </c>
      <c r="AF578" s="326">
        <f t="shared" si="1715"/>
        <v>0</v>
      </c>
      <c r="AG578" s="326">
        <f t="shared" si="1715"/>
        <v>0</v>
      </c>
      <c r="AH578" s="326">
        <f t="shared" si="1715"/>
        <v>0</v>
      </c>
      <c r="AI578" s="326">
        <f t="shared" si="1715"/>
        <v>0</v>
      </c>
      <c r="AJ578" s="326">
        <f t="shared" si="1715"/>
        <v>0</v>
      </c>
      <c r="AK578" s="326">
        <f t="shared" si="1715"/>
        <v>0</v>
      </c>
      <c r="AL578" s="326">
        <f t="shared" si="1715"/>
        <v>0</v>
      </c>
      <c r="AM578" s="386"/>
    </row>
    <row r="579" spans="1:39" ht="22.5" customHeight="1">
      <c r="B579" s="368" t="s">
        <v>584</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5">
      <c r="B582" s="280" t="s">
        <v>309</v>
      </c>
      <c r="C582" s="281"/>
      <c r="D582" s="587" t="s">
        <v>525</v>
      </c>
      <c r="E582" s="253"/>
      <c r="F582" s="587"/>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16" t="s">
        <v>211</v>
      </c>
      <c r="C583" s="818" t="s">
        <v>33</v>
      </c>
      <c r="D583" s="284" t="s">
        <v>421</v>
      </c>
      <c r="E583" s="820" t="s">
        <v>209</v>
      </c>
      <c r="F583" s="821"/>
      <c r="G583" s="821"/>
      <c r="H583" s="821"/>
      <c r="I583" s="821"/>
      <c r="J583" s="821"/>
      <c r="K583" s="821"/>
      <c r="L583" s="821"/>
      <c r="M583" s="822"/>
      <c r="N583" s="826" t="s">
        <v>213</v>
      </c>
      <c r="O583" s="284" t="s">
        <v>422</v>
      </c>
      <c r="P583" s="820" t="s">
        <v>212</v>
      </c>
      <c r="Q583" s="821"/>
      <c r="R583" s="821"/>
      <c r="S583" s="821"/>
      <c r="T583" s="821"/>
      <c r="U583" s="821"/>
      <c r="V583" s="821"/>
      <c r="W583" s="821"/>
      <c r="X583" s="822"/>
      <c r="Y583" s="823" t="s">
        <v>243</v>
      </c>
      <c r="Z583" s="824"/>
      <c r="AA583" s="824"/>
      <c r="AB583" s="824"/>
      <c r="AC583" s="824"/>
      <c r="AD583" s="824"/>
      <c r="AE583" s="824"/>
      <c r="AF583" s="824"/>
      <c r="AG583" s="824"/>
      <c r="AH583" s="824"/>
      <c r="AI583" s="824"/>
      <c r="AJ583" s="824"/>
      <c r="AK583" s="824"/>
      <c r="AL583" s="824"/>
      <c r="AM583" s="825"/>
    </row>
    <row r="584" spans="1:39" ht="68.25" customHeight="1">
      <c r="B584" s="817"/>
      <c r="C584" s="819"/>
      <c r="D584" s="285">
        <v>2018</v>
      </c>
      <c r="E584" s="285">
        <v>2019</v>
      </c>
      <c r="F584" s="285">
        <v>2020</v>
      </c>
      <c r="G584" s="285">
        <v>2021</v>
      </c>
      <c r="H584" s="285">
        <v>2022</v>
      </c>
      <c r="I584" s="285">
        <v>2023</v>
      </c>
      <c r="J584" s="285">
        <v>2024</v>
      </c>
      <c r="K584" s="285">
        <v>2025</v>
      </c>
      <c r="L584" s="285">
        <v>2026</v>
      </c>
      <c r="M584" s="285">
        <v>2027</v>
      </c>
      <c r="N584" s="827"/>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kW</v>
      </c>
      <c r="AB584" s="285" t="str">
        <f>'1.  LRAMVA Summary'!G52</f>
        <v>GS&gt;1,000 kW</v>
      </c>
      <c r="AC584" s="285" t="str">
        <f>'1.  LRAMVA Summary'!H52</f>
        <v>Street Lighting</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0"/>
      <c r="B585" s="516"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5" outlineLevel="1">
      <c r="A586" s="530"/>
      <c r="B586" s="502"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5" outlineLevel="1">
      <c r="A587" s="530">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5" outlineLevel="1">
      <c r="A588" s="530"/>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6">Z587</f>
        <v>0</v>
      </c>
      <c r="AA588" s="411">
        <f t="shared" ref="AA588" si="1717">AA587</f>
        <v>0</v>
      </c>
      <c r="AB588" s="411">
        <f t="shared" ref="AB588" si="1718">AB587</f>
        <v>0</v>
      </c>
      <c r="AC588" s="411">
        <f t="shared" ref="AC588" si="1719">AC587</f>
        <v>0</v>
      </c>
      <c r="AD588" s="411">
        <f t="shared" ref="AD588" si="1720">AD587</f>
        <v>0</v>
      </c>
      <c r="AE588" s="411">
        <f t="shared" ref="AE588" si="1721">AE587</f>
        <v>0</v>
      </c>
      <c r="AF588" s="411">
        <f t="shared" ref="AF588" si="1722">AF587</f>
        <v>0</v>
      </c>
      <c r="AG588" s="411">
        <f t="shared" ref="AG588" si="1723">AG587</f>
        <v>0</v>
      </c>
      <c r="AH588" s="411">
        <f t="shared" ref="AH588" si="1724">AH587</f>
        <v>0</v>
      </c>
      <c r="AI588" s="411">
        <f t="shared" ref="AI588" si="1725">AI587</f>
        <v>0</v>
      </c>
      <c r="AJ588" s="411">
        <f t="shared" ref="AJ588" si="1726">AJ587</f>
        <v>0</v>
      </c>
      <c r="AK588" s="411">
        <f t="shared" ref="AK588" si="1727">AK587</f>
        <v>0</v>
      </c>
      <c r="AL588" s="411">
        <f t="shared" ref="AL588" si="1728">AL587</f>
        <v>0</v>
      </c>
      <c r="AM588" s="297"/>
    </row>
    <row r="589" spans="1:39" ht="15.5" outlineLevel="1">
      <c r="A589" s="530"/>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5" outlineLevel="1">
      <c r="A590" s="530">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5" outlineLevel="1">
      <c r="A591" s="530"/>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9">Z590</f>
        <v>0</v>
      </c>
      <c r="AA591" s="411">
        <f t="shared" ref="AA591" si="1730">AA590</f>
        <v>0</v>
      </c>
      <c r="AB591" s="411">
        <f t="shared" ref="AB591" si="1731">AB590</f>
        <v>0</v>
      </c>
      <c r="AC591" s="411">
        <f t="shared" ref="AC591" si="1732">AC590</f>
        <v>0</v>
      </c>
      <c r="AD591" s="411">
        <f t="shared" ref="AD591" si="1733">AD590</f>
        <v>0</v>
      </c>
      <c r="AE591" s="411">
        <f t="shared" ref="AE591" si="1734">AE590</f>
        <v>0</v>
      </c>
      <c r="AF591" s="411">
        <f t="shared" ref="AF591" si="1735">AF590</f>
        <v>0</v>
      </c>
      <c r="AG591" s="411">
        <f t="shared" ref="AG591" si="1736">AG590</f>
        <v>0</v>
      </c>
      <c r="AH591" s="411">
        <f t="shared" ref="AH591" si="1737">AH590</f>
        <v>0</v>
      </c>
      <c r="AI591" s="411">
        <f t="shared" ref="AI591" si="1738">AI590</f>
        <v>0</v>
      </c>
      <c r="AJ591" s="411">
        <f t="shared" ref="AJ591" si="1739">AJ590</f>
        <v>0</v>
      </c>
      <c r="AK591" s="411">
        <f t="shared" ref="AK591" si="1740">AK590</f>
        <v>0</v>
      </c>
      <c r="AL591" s="411">
        <f t="shared" ref="AL591" si="1741">AL590</f>
        <v>0</v>
      </c>
      <c r="AM591" s="297"/>
    </row>
    <row r="592" spans="1:39" ht="15.5" outlineLevel="1">
      <c r="A592" s="530"/>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5" outlineLevel="1">
      <c r="A593" s="530">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5" outlineLevel="1">
      <c r="A594" s="530"/>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42">Z593</f>
        <v>0</v>
      </c>
      <c r="AA594" s="411">
        <f t="shared" ref="AA594" si="1743">AA593</f>
        <v>0</v>
      </c>
      <c r="AB594" s="411">
        <f t="shared" ref="AB594" si="1744">AB593</f>
        <v>0</v>
      </c>
      <c r="AC594" s="411">
        <f t="shared" ref="AC594" si="1745">AC593</f>
        <v>0</v>
      </c>
      <c r="AD594" s="411">
        <f t="shared" ref="AD594" si="1746">AD593</f>
        <v>0</v>
      </c>
      <c r="AE594" s="411">
        <f t="shared" ref="AE594" si="1747">AE593</f>
        <v>0</v>
      </c>
      <c r="AF594" s="411">
        <f t="shared" ref="AF594" si="1748">AF593</f>
        <v>0</v>
      </c>
      <c r="AG594" s="411">
        <f t="shared" ref="AG594" si="1749">AG593</f>
        <v>0</v>
      </c>
      <c r="AH594" s="411">
        <f t="shared" ref="AH594" si="1750">AH593</f>
        <v>0</v>
      </c>
      <c r="AI594" s="411">
        <f t="shared" ref="AI594" si="1751">AI593</f>
        <v>0</v>
      </c>
      <c r="AJ594" s="411">
        <f t="shared" ref="AJ594" si="1752">AJ593</f>
        <v>0</v>
      </c>
      <c r="AK594" s="411">
        <f t="shared" ref="AK594" si="1753">AK593</f>
        <v>0</v>
      </c>
      <c r="AL594" s="411">
        <f t="shared" ref="AL594" si="1754">AL593</f>
        <v>0</v>
      </c>
      <c r="AM594" s="297"/>
    </row>
    <row r="595" spans="1:39" ht="15.5" outlineLevel="1">
      <c r="A595" s="530"/>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5" outlineLevel="1">
      <c r="A596" s="530">
        <v>4</v>
      </c>
      <c r="B596" s="518" t="s">
        <v>668</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5" outlineLevel="1">
      <c r="A597" s="530"/>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55">Z596</f>
        <v>0</v>
      </c>
      <c r="AA597" s="411">
        <f t="shared" ref="AA597" si="1756">AA596</f>
        <v>0</v>
      </c>
      <c r="AB597" s="411">
        <f t="shared" ref="AB597" si="1757">AB596</f>
        <v>0</v>
      </c>
      <c r="AC597" s="411">
        <f t="shared" ref="AC597" si="1758">AC596</f>
        <v>0</v>
      </c>
      <c r="AD597" s="411">
        <f t="shared" ref="AD597" si="1759">AD596</f>
        <v>0</v>
      </c>
      <c r="AE597" s="411">
        <f t="shared" ref="AE597" si="1760">AE596</f>
        <v>0</v>
      </c>
      <c r="AF597" s="411">
        <f t="shared" ref="AF597" si="1761">AF596</f>
        <v>0</v>
      </c>
      <c r="AG597" s="411">
        <f t="shared" ref="AG597" si="1762">AG596</f>
        <v>0</v>
      </c>
      <c r="AH597" s="411">
        <f t="shared" ref="AH597" si="1763">AH596</f>
        <v>0</v>
      </c>
      <c r="AI597" s="411">
        <f t="shared" ref="AI597" si="1764">AI596</f>
        <v>0</v>
      </c>
      <c r="AJ597" s="411">
        <f t="shared" ref="AJ597" si="1765">AJ596</f>
        <v>0</v>
      </c>
      <c r="AK597" s="411">
        <f t="shared" ref="AK597" si="1766">AK596</f>
        <v>0</v>
      </c>
      <c r="AL597" s="411">
        <f t="shared" ref="AL597" si="1767">AL596</f>
        <v>0</v>
      </c>
      <c r="AM597" s="297"/>
    </row>
    <row r="598" spans="1:39" ht="15.5" outlineLevel="1">
      <c r="A598" s="530"/>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0">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5" outlineLevel="1">
      <c r="A600" s="530"/>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8">Z599</f>
        <v>0</v>
      </c>
      <c r="AA600" s="411">
        <f t="shared" ref="AA600" si="1769">AA599</f>
        <v>0</v>
      </c>
      <c r="AB600" s="411">
        <f t="shared" ref="AB600" si="1770">AB599</f>
        <v>0</v>
      </c>
      <c r="AC600" s="411">
        <f t="shared" ref="AC600" si="1771">AC599</f>
        <v>0</v>
      </c>
      <c r="AD600" s="411">
        <f t="shared" ref="AD600" si="1772">AD599</f>
        <v>0</v>
      </c>
      <c r="AE600" s="411">
        <f t="shared" ref="AE600" si="1773">AE599</f>
        <v>0</v>
      </c>
      <c r="AF600" s="411">
        <f t="shared" ref="AF600" si="1774">AF599</f>
        <v>0</v>
      </c>
      <c r="AG600" s="411">
        <f t="shared" ref="AG600" si="1775">AG599</f>
        <v>0</v>
      </c>
      <c r="AH600" s="411">
        <f t="shared" ref="AH600" si="1776">AH599</f>
        <v>0</v>
      </c>
      <c r="AI600" s="411">
        <f t="shared" ref="AI600" si="1777">AI599</f>
        <v>0</v>
      </c>
      <c r="AJ600" s="411">
        <f t="shared" ref="AJ600" si="1778">AJ599</f>
        <v>0</v>
      </c>
      <c r="AK600" s="411">
        <f t="shared" ref="AK600" si="1779">AK599</f>
        <v>0</v>
      </c>
      <c r="AL600" s="411">
        <f t="shared" ref="AL600" si="1780">AL599</f>
        <v>0</v>
      </c>
      <c r="AM600" s="297"/>
    </row>
    <row r="601" spans="1:39" ht="15.5" outlineLevel="1">
      <c r="A601" s="530"/>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5" outlineLevel="1">
      <c r="A602" s="530"/>
      <c r="B602" s="319" t="s">
        <v>497</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5" outlineLevel="1">
      <c r="A603" s="530">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5" outlineLevel="1">
      <c r="A604" s="530"/>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81">Z603</f>
        <v>0</v>
      </c>
      <c r="AA604" s="411">
        <f t="shared" ref="AA604" si="1782">AA603</f>
        <v>0</v>
      </c>
      <c r="AB604" s="411">
        <f t="shared" ref="AB604" si="1783">AB603</f>
        <v>0</v>
      </c>
      <c r="AC604" s="411">
        <f t="shared" ref="AC604" si="1784">AC603</f>
        <v>0</v>
      </c>
      <c r="AD604" s="411">
        <f t="shared" ref="AD604" si="1785">AD603</f>
        <v>0</v>
      </c>
      <c r="AE604" s="411">
        <f t="shared" ref="AE604" si="1786">AE603</f>
        <v>0</v>
      </c>
      <c r="AF604" s="411">
        <f t="shared" ref="AF604" si="1787">AF603</f>
        <v>0</v>
      </c>
      <c r="AG604" s="411">
        <f t="shared" ref="AG604" si="1788">AG603</f>
        <v>0</v>
      </c>
      <c r="AH604" s="411">
        <f t="shared" ref="AH604" si="1789">AH603</f>
        <v>0</v>
      </c>
      <c r="AI604" s="411">
        <f t="shared" ref="AI604" si="1790">AI603</f>
        <v>0</v>
      </c>
      <c r="AJ604" s="411">
        <f t="shared" ref="AJ604" si="1791">AJ603</f>
        <v>0</v>
      </c>
      <c r="AK604" s="411">
        <f t="shared" ref="AK604" si="1792">AK603</f>
        <v>0</v>
      </c>
      <c r="AL604" s="411">
        <f t="shared" ref="AL604" si="1793">AL603</f>
        <v>0</v>
      </c>
      <c r="AM604" s="311"/>
    </row>
    <row r="605" spans="1:39" ht="15.5" outlineLevel="1">
      <c r="A605" s="530"/>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1" outlineLevel="1">
      <c r="A606" s="530">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5" outlineLevel="1">
      <c r="A607" s="530"/>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94">Z606</f>
        <v>0</v>
      </c>
      <c r="AA607" s="411">
        <f t="shared" ref="AA607" si="1795">AA606</f>
        <v>0</v>
      </c>
      <c r="AB607" s="411">
        <f t="shared" ref="AB607" si="1796">AB606</f>
        <v>0</v>
      </c>
      <c r="AC607" s="411">
        <f t="shared" ref="AC607" si="1797">AC606</f>
        <v>0</v>
      </c>
      <c r="AD607" s="411">
        <f t="shared" ref="AD607" si="1798">AD606</f>
        <v>0</v>
      </c>
      <c r="AE607" s="411">
        <f t="shared" ref="AE607" si="1799">AE606</f>
        <v>0</v>
      </c>
      <c r="AF607" s="411">
        <f t="shared" ref="AF607" si="1800">AF606</f>
        <v>0</v>
      </c>
      <c r="AG607" s="411">
        <f t="shared" ref="AG607" si="1801">AG606</f>
        <v>0</v>
      </c>
      <c r="AH607" s="411">
        <f t="shared" ref="AH607" si="1802">AH606</f>
        <v>0</v>
      </c>
      <c r="AI607" s="411">
        <f t="shared" ref="AI607" si="1803">AI606</f>
        <v>0</v>
      </c>
      <c r="AJ607" s="411">
        <f t="shared" ref="AJ607" si="1804">AJ606</f>
        <v>0</v>
      </c>
      <c r="AK607" s="411">
        <f t="shared" ref="AK607" si="1805">AK606</f>
        <v>0</v>
      </c>
      <c r="AL607" s="411">
        <f t="shared" ref="AL607" si="1806">AL606</f>
        <v>0</v>
      </c>
      <c r="AM607" s="311"/>
    </row>
    <row r="608" spans="1:39" ht="15.5" outlineLevel="1">
      <c r="A608" s="530"/>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1" outlineLevel="1">
      <c r="A609" s="530">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5" outlineLevel="1">
      <c r="A610" s="530"/>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7">Z609</f>
        <v>0</v>
      </c>
      <c r="AA610" s="411">
        <f t="shared" ref="AA610" si="1808">AA609</f>
        <v>0</v>
      </c>
      <c r="AB610" s="411">
        <f t="shared" ref="AB610" si="1809">AB609</f>
        <v>0</v>
      </c>
      <c r="AC610" s="411">
        <f t="shared" ref="AC610" si="1810">AC609</f>
        <v>0</v>
      </c>
      <c r="AD610" s="411">
        <f t="shared" ref="AD610" si="1811">AD609</f>
        <v>0</v>
      </c>
      <c r="AE610" s="411">
        <f t="shared" ref="AE610" si="1812">AE609</f>
        <v>0</v>
      </c>
      <c r="AF610" s="411">
        <f t="shared" ref="AF610" si="1813">AF609</f>
        <v>0</v>
      </c>
      <c r="AG610" s="411">
        <f t="shared" ref="AG610" si="1814">AG609</f>
        <v>0</v>
      </c>
      <c r="AH610" s="411">
        <f t="shared" ref="AH610" si="1815">AH609</f>
        <v>0</v>
      </c>
      <c r="AI610" s="411">
        <f t="shared" ref="AI610" si="1816">AI609</f>
        <v>0</v>
      </c>
      <c r="AJ610" s="411">
        <f t="shared" ref="AJ610" si="1817">AJ609</f>
        <v>0</v>
      </c>
      <c r="AK610" s="411">
        <f t="shared" ref="AK610" si="1818">AK609</f>
        <v>0</v>
      </c>
      <c r="AL610" s="411">
        <f t="shared" ref="AL610" si="1819">AL609</f>
        <v>0</v>
      </c>
      <c r="AM610" s="311"/>
    </row>
    <row r="611" spans="1:39" ht="15.5" outlineLevel="1">
      <c r="A611" s="530"/>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1" outlineLevel="1">
      <c r="A612" s="530">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5" outlineLevel="1">
      <c r="A613" s="530"/>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20">Z612</f>
        <v>0</v>
      </c>
      <c r="AA613" s="411">
        <f t="shared" ref="AA613" si="1821">AA612</f>
        <v>0</v>
      </c>
      <c r="AB613" s="411">
        <f t="shared" ref="AB613" si="1822">AB612</f>
        <v>0</v>
      </c>
      <c r="AC613" s="411">
        <f t="shared" ref="AC613" si="1823">AC612</f>
        <v>0</v>
      </c>
      <c r="AD613" s="411">
        <f t="shared" ref="AD613" si="1824">AD612</f>
        <v>0</v>
      </c>
      <c r="AE613" s="411">
        <f t="shared" ref="AE613" si="1825">AE612</f>
        <v>0</v>
      </c>
      <c r="AF613" s="411">
        <f t="shared" ref="AF613" si="1826">AF612</f>
        <v>0</v>
      </c>
      <c r="AG613" s="411">
        <f t="shared" ref="AG613" si="1827">AG612</f>
        <v>0</v>
      </c>
      <c r="AH613" s="411">
        <f t="shared" ref="AH613" si="1828">AH612</f>
        <v>0</v>
      </c>
      <c r="AI613" s="411">
        <f t="shared" ref="AI613" si="1829">AI612</f>
        <v>0</v>
      </c>
      <c r="AJ613" s="411">
        <f t="shared" ref="AJ613" si="1830">AJ612</f>
        <v>0</v>
      </c>
      <c r="AK613" s="411">
        <f t="shared" ref="AK613" si="1831">AK612</f>
        <v>0</v>
      </c>
      <c r="AL613" s="411">
        <f t="shared" ref="AL613" si="1832">AL612</f>
        <v>0</v>
      </c>
      <c r="AM613" s="311"/>
    </row>
    <row r="614" spans="1:39" ht="15.5" outlineLevel="1">
      <c r="A614" s="530"/>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1" outlineLevel="1">
      <c r="A615" s="530">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5" outlineLevel="1">
      <c r="A616" s="530"/>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33">Z615</f>
        <v>0</v>
      </c>
      <c r="AA616" s="411">
        <f t="shared" ref="AA616" si="1834">AA615</f>
        <v>0</v>
      </c>
      <c r="AB616" s="411">
        <f t="shared" ref="AB616" si="1835">AB615</f>
        <v>0</v>
      </c>
      <c r="AC616" s="411">
        <f t="shared" ref="AC616" si="1836">AC615</f>
        <v>0</v>
      </c>
      <c r="AD616" s="411">
        <f t="shared" ref="AD616" si="1837">AD615</f>
        <v>0</v>
      </c>
      <c r="AE616" s="411">
        <f t="shared" ref="AE616" si="1838">AE615</f>
        <v>0</v>
      </c>
      <c r="AF616" s="411">
        <f t="shared" ref="AF616" si="1839">AF615</f>
        <v>0</v>
      </c>
      <c r="AG616" s="411">
        <f t="shared" ref="AG616" si="1840">AG615</f>
        <v>0</v>
      </c>
      <c r="AH616" s="411">
        <f t="shared" ref="AH616" si="1841">AH615</f>
        <v>0</v>
      </c>
      <c r="AI616" s="411">
        <f t="shared" ref="AI616" si="1842">AI615</f>
        <v>0</v>
      </c>
      <c r="AJ616" s="411">
        <f t="shared" ref="AJ616" si="1843">AJ615</f>
        <v>0</v>
      </c>
      <c r="AK616" s="411">
        <f t="shared" ref="AK616" si="1844">AK615</f>
        <v>0</v>
      </c>
      <c r="AL616" s="411">
        <f t="shared" ref="AL616" si="1845">AL615</f>
        <v>0</v>
      </c>
      <c r="AM616" s="311"/>
    </row>
    <row r="617" spans="1:39" ht="15.5" outlineLevel="1">
      <c r="A617" s="530"/>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5" outlineLevel="1">
      <c r="A618" s="530"/>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1" outlineLevel="1">
      <c r="A619" s="530">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5" outlineLevel="1">
      <c r="A620" s="530"/>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6">Z619</f>
        <v>0</v>
      </c>
      <c r="AA620" s="411">
        <f t="shared" ref="AA620" si="1847">AA619</f>
        <v>0</v>
      </c>
      <c r="AB620" s="411">
        <f t="shared" ref="AB620" si="1848">AB619</f>
        <v>0</v>
      </c>
      <c r="AC620" s="411">
        <f t="shared" ref="AC620" si="1849">AC619</f>
        <v>0</v>
      </c>
      <c r="AD620" s="411">
        <f t="shared" ref="AD620" si="1850">AD619</f>
        <v>0</v>
      </c>
      <c r="AE620" s="411">
        <f t="shared" ref="AE620" si="1851">AE619</f>
        <v>0</v>
      </c>
      <c r="AF620" s="411">
        <f t="shared" ref="AF620" si="1852">AF619</f>
        <v>0</v>
      </c>
      <c r="AG620" s="411">
        <f t="shared" ref="AG620" si="1853">AG619</f>
        <v>0</v>
      </c>
      <c r="AH620" s="411">
        <f t="shared" ref="AH620" si="1854">AH619</f>
        <v>0</v>
      </c>
      <c r="AI620" s="411">
        <f t="shared" ref="AI620" si="1855">AI619</f>
        <v>0</v>
      </c>
      <c r="AJ620" s="411">
        <f t="shared" ref="AJ620" si="1856">AJ619</f>
        <v>0</v>
      </c>
      <c r="AK620" s="411">
        <f t="shared" ref="AK620" si="1857">AK619</f>
        <v>0</v>
      </c>
      <c r="AL620" s="411">
        <f t="shared" ref="AL620" si="1858">AL619</f>
        <v>0</v>
      </c>
      <c r="AM620" s="297"/>
    </row>
    <row r="621" spans="1:39" ht="15.5" outlineLevel="1">
      <c r="A621" s="530"/>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1" outlineLevel="1">
      <c r="A622" s="530">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5" outlineLevel="1">
      <c r="A623" s="530"/>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9">Z622</f>
        <v>0</v>
      </c>
      <c r="AA623" s="411">
        <f t="shared" ref="AA623" si="1860">AA622</f>
        <v>0</v>
      </c>
      <c r="AB623" s="411">
        <f t="shared" ref="AB623" si="1861">AB622</f>
        <v>0</v>
      </c>
      <c r="AC623" s="411">
        <f t="shared" ref="AC623" si="1862">AC622</f>
        <v>0</v>
      </c>
      <c r="AD623" s="411">
        <f t="shared" ref="AD623" si="1863">AD622</f>
        <v>0</v>
      </c>
      <c r="AE623" s="411">
        <f t="shared" ref="AE623" si="1864">AE622</f>
        <v>0</v>
      </c>
      <c r="AF623" s="411">
        <f t="shared" ref="AF623" si="1865">AF622</f>
        <v>0</v>
      </c>
      <c r="AG623" s="411">
        <f t="shared" ref="AG623" si="1866">AG622</f>
        <v>0</v>
      </c>
      <c r="AH623" s="411">
        <f t="shared" ref="AH623" si="1867">AH622</f>
        <v>0</v>
      </c>
      <c r="AI623" s="411">
        <f t="shared" ref="AI623" si="1868">AI622</f>
        <v>0</v>
      </c>
      <c r="AJ623" s="411">
        <f t="shared" ref="AJ623" si="1869">AJ622</f>
        <v>0</v>
      </c>
      <c r="AK623" s="411">
        <f t="shared" ref="AK623" si="1870">AK622</f>
        <v>0</v>
      </c>
      <c r="AL623" s="411">
        <f t="shared" ref="AL623" si="1871">AL622</f>
        <v>0</v>
      </c>
      <c r="AM623" s="297"/>
    </row>
    <row r="624" spans="1:39" ht="15.5" outlineLevel="1">
      <c r="A624" s="530"/>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1" outlineLevel="1">
      <c r="A625" s="530">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5" outlineLevel="1">
      <c r="A626" s="530"/>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72">Z625</f>
        <v>0</v>
      </c>
      <c r="AA626" s="411">
        <f t="shared" ref="AA626" si="1873">AA625</f>
        <v>0</v>
      </c>
      <c r="AB626" s="411">
        <f t="shared" ref="AB626" si="1874">AB625</f>
        <v>0</v>
      </c>
      <c r="AC626" s="411">
        <f t="shared" ref="AC626" si="1875">AC625</f>
        <v>0</v>
      </c>
      <c r="AD626" s="411">
        <f t="shared" ref="AD626" si="1876">AD625</f>
        <v>0</v>
      </c>
      <c r="AE626" s="411">
        <f t="shared" ref="AE626" si="1877">AE625</f>
        <v>0</v>
      </c>
      <c r="AF626" s="411">
        <f t="shared" ref="AF626" si="1878">AF625</f>
        <v>0</v>
      </c>
      <c r="AG626" s="411">
        <f t="shared" ref="AG626" si="1879">AG625</f>
        <v>0</v>
      </c>
      <c r="AH626" s="411">
        <f t="shared" ref="AH626" si="1880">AH625</f>
        <v>0</v>
      </c>
      <c r="AI626" s="411">
        <f t="shared" ref="AI626" si="1881">AI625</f>
        <v>0</v>
      </c>
      <c r="AJ626" s="411">
        <f t="shared" ref="AJ626" si="1882">AJ625</f>
        <v>0</v>
      </c>
      <c r="AK626" s="411">
        <f t="shared" ref="AK626" si="1883">AK625</f>
        <v>0</v>
      </c>
      <c r="AL626" s="411">
        <f t="shared" ref="AL626" si="1884">AL625</f>
        <v>0</v>
      </c>
      <c r="AM626" s="306"/>
    </row>
    <row r="627" spans="1:40" ht="15.5" outlineLevel="1">
      <c r="A627" s="530"/>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5" outlineLevel="1">
      <c r="A628" s="530"/>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5" outlineLevel="1">
      <c r="A629" s="530">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5" outlineLevel="1">
      <c r="A630" s="530"/>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85">Z629</f>
        <v>0</v>
      </c>
      <c r="AA630" s="411">
        <f t="shared" ref="AA630" si="1886">AA629</f>
        <v>0</v>
      </c>
      <c r="AB630" s="411">
        <f t="shared" ref="AB630" si="1887">AB629</f>
        <v>0</v>
      </c>
      <c r="AC630" s="411">
        <f t="shared" ref="AC630" si="1888">AC629</f>
        <v>0</v>
      </c>
      <c r="AD630" s="411">
        <f t="shared" ref="AD630" si="1889">AD629</f>
        <v>0</v>
      </c>
      <c r="AE630" s="411">
        <f t="shared" ref="AE630" si="1890">AE629</f>
        <v>0</v>
      </c>
      <c r="AF630" s="411">
        <f t="shared" ref="AF630" si="1891">AF629</f>
        <v>0</v>
      </c>
      <c r="AG630" s="411">
        <f t="shared" ref="AG630" si="1892">AG629</f>
        <v>0</v>
      </c>
      <c r="AH630" s="411">
        <f t="shared" ref="AH630" si="1893">AH629</f>
        <v>0</v>
      </c>
      <c r="AI630" s="411">
        <f t="shared" ref="AI630" si="1894">AI629</f>
        <v>0</v>
      </c>
      <c r="AJ630" s="411">
        <f t="shared" ref="AJ630" si="1895">AJ629</f>
        <v>0</v>
      </c>
      <c r="AK630" s="411">
        <f t="shared" ref="AK630" si="1896">AK629</f>
        <v>0</v>
      </c>
      <c r="AL630" s="411">
        <f t="shared" ref="AL630" si="1897">AL629</f>
        <v>0</v>
      </c>
      <c r="AM630" s="514"/>
      <c r="AN630" s="627"/>
    </row>
    <row r="631" spans="1:40" ht="15.5" outlineLevel="1">
      <c r="A631" s="530"/>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27"/>
    </row>
    <row r="632" spans="1:40" s="309" customFormat="1" ht="15.5" outlineLevel="1">
      <c r="A632" s="530"/>
      <c r="B632" s="288" t="s">
        <v>489</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5"/>
      <c r="AN632" s="628"/>
    </row>
    <row r="633" spans="1:40" ht="15.5" outlineLevel="1">
      <c r="A633" s="530">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5" outlineLevel="1">
      <c r="A634" s="530"/>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8">Z633</f>
        <v>0</v>
      </c>
      <c r="AA634" s="411">
        <f t="shared" si="1898"/>
        <v>0</v>
      </c>
      <c r="AB634" s="411">
        <f t="shared" si="1898"/>
        <v>0</v>
      </c>
      <c r="AC634" s="411">
        <f t="shared" si="1898"/>
        <v>0</v>
      </c>
      <c r="AD634" s="411">
        <f t="shared" si="1898"/>
        <v>0</v>
      </c>
      <c r="AE634" s="411">
        <f t="shared" si="1898"/>
        <v>0</v>
      </c>
      <c r="AF634" s="411">
        <f t="shared" si="1898"/>
        <v>0</v>
      </c>
      <c r="AG634" s="411">
        <f t="shared" si="1898"/>
        <v>0</v>
      </c>
      <c r="AH634" s="411">
        <f t="shared" si="1898"/>
        <v>0</v>
      </c>
      <c r="AI634" s="411">
        <f t="shared" si="1898"/>
        <v>0</v>
      </c>
      <c r="AJ634" s="411">
        <f t="shared" si="1898"/>
        <v>0</v>
      </c>
      <c r="AK634" s="411">
        <f t="shared" si="1898"/>
        <v>0</v>
      </c>
      <c r="AL634" s="411">
        <f t="shared" si="1898"/>
        <v>0</v>
      </c>
      <c r="AM634" s="297"/>
    </row>
    <row r="635" spans="1:40" ht="15.5" outlineLevel="1">
      <c r="A635" s="530"/>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5" outlineLevel="1">
      <c r="A636" s="530">
        <v>16</v>
      </c>
      <c r="B636" s="324"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5" outlineLevel="1">
      <c r="A637" s="530"/>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9">Z636</f>
        <v>0</v>
      </c>
      <c r="AA637" s="411">
        <f t="shared" si="1899"/>
        <v>0</v>
      </c>
      <c r="AB637" s="411">
        <f t="shared" si="1899"/>
        <v>0</v>
      </c>
      <c r="AC637" s="411">
        <f t="shared" si="1899"/>
        <v>0</v>
      </c>
      <c r="AD637" s="411">
        <f t="shared" si="1899"/>
        <v>0</v>
      </c>
      <c r="AE637" s="411">
        <f t="shared" si="1899"/>
        <v>0</v>
      </c>
      <c r="AF637" s="411">
        <f t="shared" si="1899"/>
        <v>0</v>
      </c>
      <c r="AG637" s="411">
        <f t="shared" si="1899"/>
        <v>0</v>
      </c>
      <c r="AH637" s="411">
        <f t="shared" si="1899"/>
        <v>0</v>
      </c>
      <c r="AI637" s="411">
        <f t="shared" si="1899"/>
        <v>0</v>
      </c>
      <c r="AJ637" s="411">
        <f t="shared" si="1899"/>
        <v>0</v>
      </c>
      <c r="AK637" s="411">
        <f t="shared" si="1899"/>
        <v>0</v>
      </c>
      <c r="AL637" s="411">
        <f t="shared" si="1899"/>
        <v>0</v>
      </c>
      <c r="AM637" s="297"/>
    </row>
    <row r="638" spans="1:40" s="283" customFormat="1" ht="15.5" outlineLevel="1">
      <c r="A638" s="530"/>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5" outlineLevel="1">
      <c r="A639" s="530"/>
      <c r="B639" s="517" t="s">
        <v>495</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5" outlineLevel="1">
      <c r="A640" s="530">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5" outlineLevel="1">
      <c r="A641" s="530"/>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900">Z640</f>
        <v>0</v>
      </c>
      <c r="AA641" s="411">
        <f t="shared" si="1900"/>
        <v>0</v>
      </c>
      <c r="AB641" s="411">
        <f t="shared" si="1900"/>
        <v>0</v>
      </c>
      <c r="AC641" s="411">
        <f t="shared" si="1900"/>
        <v>0</v>
      </c>
      <c r="AD641" s="411">
        <f t="shared" si="1900"/>
        <v>0</v>
      </c>
      <c r="AE641" s="411">
        <f t="shared" si="1900"/>
        <v>0</v>
      </c>
      <c r="AF641" s="411">
        <f t="shared" si="1900"/>
        <v>0</v>
      </c>
      <c r="AG641" s="411">
        <f t="shared" si="1900"/>
        <v>0</v>
      </c>
      <c r="AH641" s="411">
        <f t="shared" si="1900"/>
        <v>0</v>
      </c>
      <c r="AI641" s="411">
        <f t="shared" si="1900"/>
        <v>0</v>
      </c>
      <c r="AJ641" s="411">
        <f t="shared" si="1900"/>
        <v>0</v>
      </c>
      <c r="AK641" s="411">
        <f t="shared" si="1900"/>
        <v>0</v>
      </c>
      <c r="AL641" s="411">
        <f t="shared" si="1900"/>
        <v>0</v>
      </c>
      <c r="AM641" s="306"/>
    </row>
    <row r="642" spans="1:39" ht="15.5" outlineLevel="1">
      <c r="A642" s="530"/>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5" outlineLevel="1">
      <c r="A643" s="530">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5" outlineLevel="1">
      <c r="A644" s="530"/>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901">Z643</f>
        <v>0</v>
      </c>
      <c r="AA644" s="411">
        <f t="shared" si="1901"/>
        <v>0</v>
      </c>
      <c r="AB644" s="411">
        <f t="shared" si="1901"/>
        <v>0</v>
      </c>
      <c r="AC644" s="411">
        <f t="shared" si="1901"/>
        <v>0</v>
      </c>
      <c r="AD644" s="411">
        <f t="shared" si="1901"/>
        <v>0</v>
      </c>
      <c r="AE644" s="411">
        <f t="shared" si="1901"/>
        <v>0</v>
      </c>
      <c r="AF644" s="411">
        <f t="shared" si="1901"/>
        <v>0</v>
      </c>
      <c r="AG644" s="411">
        <f t="shared" si="1901"/>
        <v>0</v>
      </c>
      <c r="AH644" s="411">
        <f t="shared" si="1901"/>
        <v>0</v>
      </c>
      <c r="AI644" s="411">
        <f t="shared" si="1901"/>
        <v>0</v>
      </c>
      <c r="AJ644" s="411">
        <f t="shared" si="1901"/>
        <v>0</v>
      </c>
      <c r="AK644" s="411">
        <f t="shared" si="1901"/>
        <v>0</v>
      </c>
      <c r="AL644" s="411">
        <f t="shared" si="1901"/>
        <v>0</v>
      </c>
      <c r="AM644" s="306"/>
    </row>
    <row r="645" spans="1:39" ht="15.5" outlineLevel="1">
      <c r="A645" s="530"/>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5" outlineLevel="1">
      <c r="A646" s="530">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5" outlineLevel="1">
      <c r="A647" s="530"/>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902">Z646</f>
        <v>0</v>
      </c>
      <c r="AA647" s="411">
        <f t="shared" si="1902"/>
        <v>0</v>
      </c>
      <c r="AB647" s="411">
        <f t="shared" si="1902"/>
        <v>0</v>
      </c>
      <c r="AC647" s="411">
        <f t="shared" si="1902"/>
        <v>0</v>
      </c>
      <c r="AD647" s="411">
        <f t="shared" si="1902"/>
        <v>0</v>
      </c>
      <c r="AE647" s="411">
        <f t="shared" si="1902"/>
        <v>0</v>
      </c>
      <c r="AF647" s="411">
        <f t="shared" si="1902"/>
        <v>0</v>
      </c>
      <c r="AG647" s="411">
        <f t="shared" si="1902"/>
        <v>0</v>
      </c>
      <c r="AH647" s="411">
        <f t="shared" si="1902"/>
        <v>0</v>
      </c>
      <c r="AI647" s="411">
        <f t="shared" si="1902"/>
        <v>0</v>
      </c>
      <c r="AJ647" s="411">
        <f t="shared" si="1902"/>
        <v>0</v>
      </c>
      <c r="AK647" s="411">
        <f t="shared" si="1902"/>
        <v>0</v>
      </c>
      <c r="AL647" s="411">
        <f t="shared" si="1902"/>
        <v>0</v>
      </c>
      <c r="AM647" s="297"/>
    </row>
    <row r="648" spans="1:39" ht="15.5" outlineLevel="1">
      <c r="A648" s="530"/>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5" outlineLevel="1">
      <c r="A649" s="530">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5" outlineLevel="1">
      <c r="A650" s="530"/>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903">Z649</f>
        <v>0</v>
      </c>
      <c r="AA650" s="411">
        <f t="shared" si="1903"/>
        <v>0</v>
      </c>
      <c r="AB650" s="411">
        <f t="shared" si="1903"/>
        <v>0</v>
      </c>
      <c r="AC650" s="411">
        <f t="shared" si="1903"/>
        <v>0</v>
      </c>
      <c r="AD650" s="411">
        <f t="shared" si="1903"/>
        <v>0</v>
      </c>
      <c r="AE650" s="411">
        <f t="shared" si="1903"/>
        <v>0</v>
      </c>
      <c r="AF650" s="411">
        <f t="shared" si="1903"/>
        <v>0</v>
      </c>
      <c r="AG650" s="411">
        <f t="shared" si="1903"/>
        <v>0</v>
      </c>
      <c r="AH650" s="411">
        <f t="shared" si="1903"/>
        <v>0</v>
      </c>
      <c r="AI650" s="411">
        <f t="shared" si="1903"/>
        <v>0</v>
      </c>
      <c r="AJ650" s="411">
        <f t="shared" si="1903"/>
        <v>0</v>
      </c>
      <c r="AK650" s="411">
        <f t="shared" si="1903"/>
        <v>0</v>
      </c>
      <c r="AL650" s="411">
        <f t="shared" si="1903"/>
        <v>0</v>
      </c>
      <c r="AM650" s="306"/>
    </row>
    <row r="651" spans="1:39" ht="15.5" outlineLevel="1">
      <c r="A651" s="530"/>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5" outlineLevel="1">
      <c r="A652" s="530"/>
      <c r="B652" s="516" t="s">
        <v>502</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5" outlineLevel="1">
      <c r="A653" s="530"/>
      <c r="B653" s="502" t="s">
        <v>498</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5" outlineLevel="1">
      <c r="A654" s="530">
        <v>21</v>
      </c>
      <c r="B654" s="428" t="s">
        <v>113</v>
      </c>
      <c r="C654" s="291" t="s">
        <v>25</v>
      </c>
      <c r="D654" s="295">
        <f>'7.  Persistence Report'!AX207</f>
        <v>2865390.3600171176</v>
      </c>
      <c r="E654" s="295">
        <f>'7.  Persistence Report'!AY207</f>
        <v>2841835.0168146337</v>
      </c>
      <c r="F654" s="295">
        <f>'7.  Persistence Report'!AZ207</f>
        <v>2841835.0168146337</v>
      </c>
      <c r="G654" s="295">
        <f>'7.  Persistence Report'!BA207</f>
        <v>2841835.0168146337</v>
      </c>
      <c r="H654" s="295">
        <f>'7.  Persistence Report'!BB207</f>
        <v>2841835.0168146337</v>
      </c>
      <c r="I654" s="295">
        <f>'7.  Persistence Report'!BC207</f>
        <v>2841835.0168146337</v>
      </c>
      <c r="J654" s="295">
        <f>'7.  Persistence Report'!BD207</f>
        <v>2841835.0168146337</v>
      </c>
      <c r="K654" s="295">
        <f>'7.  Persistence Report'!BE207</f>
        <v>2841835.0168146337</v>
      </c>
      <c r="L654" s="295">
        <f>'7.  Persistence Report'!BF207</f>
        <v>2841835.0168146337</v>
      </c>
      <c r="M654" s="295">
        <f>'7.  Persistence Report'!BG207</f>
        <v>2841835.0168146337</v>
      </c>
      <c r="N654" s="291"/>
      <c r="O654" s="295">
        <f>'7.  Persistence Report'!S207</f>
        <v>0</v>
      </c>
      <c r="P654" s="295">
        <f>'7.  Persistence Report'!T207</f>
        <v>0</v>
      </c>
      <c r="Q654" s="295">
        <f>'7.  Persistence Report'!U207</f>
        <v>0</v>
      </c>
      <c r="R654" s="295">
        <f>'7.  Persistence Report'!V207</f>
        <v>0</v>
      </c>
      <c r="S654" s="295">
        <f>'7.  Persistence Report'!W207</f>
        <v>0</v>
      </c>
      <c r="T654" s="295">
        <f>'7.  Persistence Report'!X207</f>
        <v>0</v>
      </c>
      <c r="U654" s="295">
        <f>'7.  Persistence Report'!Y207</f>
        <v>0</v>
      </c>
      <c r="V654" s="295">
        <f>'7.  Persistence Report'!Z207</f>
        <v>0</v>
      </c>
      <c r="W654" s="295">
        <f>'7.  Persistence Report'!AA207</f>
        <v>0</v>
      </c>
      <c r="X654" s="295">
        <f>'7.  Persistence Report'!AB207</f>
        <v>0</v>
      </c>
      <c r="Y654" s="410">
        <v>1</v>
      </c>
      <c r="Z654" s="410"/>
      <c r="AA654" s="410"/>
      <c r="AB654" s="410"/>
      <c r="AC654" s="410"/>
      <c r="AD654" s="410"/>
      <c r="AE654" s="410"/>
      <c r="AF654" s="410"/>
      <c r="AG654" s="410"/>
      <c r="AH654" s="410"/>
      <c r="AI654" s="410"/>
      <c r="AJ654" s="410"/>
      <c r="AK654" s="410"/>
      <c r="AL654" s="410"/>
      <c r="AM654" s="296">
        <f>SUM(Y654:AL654)</f>
        <v>1</v>
      </c>
    </row>
    <row r="655" spans="1:39" ht="15.5" outlineLevel="1">
      <c r="A655" s="530"/>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1</v>
      </c>
      <c r="Z655" s="411">
        <f t="shared" ref="Z655" si="1904">Z654</f>
        <v>0</v>
      </c>
      <c r="AA655" s="411">
        <f t="shared" ref="AA655" si="1905">AA654</f>
        <v>0</v>
      </c>
      <c r="AB655" s="411">
        <f t="shared" ref="AB655" si="1906">AB654</f>
        <v>0</v>
      </c>
      <c r="AC655" s="411">
        <f t="shared" ref="AC655" si="1907">AC654</f>
        <v>0</v>
      </c>
      <c r="AD655" s="411">
        <f t="shared" ref="AD655" si="1908">AD654</f>
        <v>0</v>
      </c>
      <c r="AE655" s="411">
        <f t="shared" ref="AE655" si="1909">AE654</f>
        <v>0</v>
      </c>
      <c r="AF655" s="411">
        <f t="shared" ref="AF655" si="1910">AF654</f>
        <v>0</v>
      </c>
      <c r="AG655" s="411">
        <f t="shared" ref="AG655" si="1911">AG654</f>
        <v>0</v>
      </c>
      <c r="AH655" s="411">
        <f t="shared" ref="AH655" si="1912">AH654</f>
        <v>0</v>
      </c>
      <c r="AI655" s="411">
        <f t="shared" ref="AI655" si="1913">AI654</f>
        <v>0</v>
      </c>
      <c r="AJ655" s="411">
        <f t="shared" ref="AJ655" si="1914">AJ654</f>
        <v>0</v>
      </c>
      <c r="AK655" s="411">
        <f t="shared" ref="AK655" si="1915">AK654</f>
        <v>0</v>
      </c>
      <c r="AL655" s="411">
        <f t="shared" ref="AL655" si="1916">AL654</f>
        <v>0</v>
      </c>
      <c r="AM655" s="306"/>
    </row>
    <row r="656" spans="1:39" ht="15.5" outlineLevel="1">
      <c r="A656" s="530"/>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1" outlineLevel="1">
      <c r="A657" s="530">
        <v>22</v>
      </c>
      <c r="B657" s="428" t="s">
        <v>114</v>
      </c>
      <c r="C657" s="291" t="s">
        <v>25</v>
      </c>
      <c r="D657" s="295">
        <f>'7.  Persistence Report'!AX205</f>
        <v>613481.42051249999</v>
      </c>
      <c r="E657" s="295">
        <f>'7.  Persistence Report'!AY205</f>
        <v>613481.42051249999</v>
      </c>
      <c r="F657" s="295">
        <f>'7.  Persistence Report'!AZ205</f>
        <v>613481.42051249999</v>
      </c>
      <c r="G657" s="295">
        <f>'7.  Persistence Report'!BA205</f>
        <v>613481.42051249999</v>
      </c>
      <c r="H657" s="295">
        <f>'7.  Persistence Report'!BB205</f>
        <v>613481.42051249999</v>
      </c>
      <c r="I657" s="295">
        <f>'7.  Persistence Report'!BC205</f>
        <v>613481.42051249999</v>
      </c>
      <c r="J657" s="295">
        <f>'7.  Persistence Report'!BD205</f>
        <v>613481.42051249999</v>
      </c>
      <c r="K657" s="295">
        <f>'7.  Persistence Report'!BE205</f>
        <v>613481.42051249999</v>
      </c>
      <c r="L657" s="295">
        <f>'7.  Persistence Report'!BF205</f>
        <v>613481.42051249999</v>
      </c>
      <c r="M657" s="295">
        <f>'7.  Persistence Report'!BG205</f>
        <v>613481.42051249999</v>
      </c>
      <c r="N657" s="291"/>
      <c r="O657" s="295">
        <f>'7.  Persistence Report'!S205</f>
        <v>0</v>
      </c>
      <c r="P657" s="295">
        <f>'7.  Persistence Report'!T205</f>
        <v>0</v>
      </c>
      <c r="Q657" s="295">
        <f>'7.  Persistence Report'!U205</f>
        <v>0</v>
      </c>
      <c r="R657" s="295">
        <f>'7.  Persistence Report'!V205</f>
        <v>0</v>
      </c>
      <c r="S657" s="295">
        <f>'7.  Persistence Report'!W205</f>
        <v>0</v>
      </c>
      <c r="T657" s="295">
        <f>'7.  Persistence Report'!X205</f>
        <v>0</v>
      </c>
      <c r="U657" s="295">
        <f>'7.  Persistence Report'!Y205</f>
        <v>0</v>
      </c>
      <c r="V657" s="295">
        <f>'7.  Persistence Report'!Z205</f>
        <v>0</v>
      </c>
      <c r="W657" s="295">
        <f>'7.  Persistence Report'!AA205</f>
        <v>0</v>
      </c>
      <c r="X657" s="295">
        <f>'7.  Persistence Report'!AB205</f>
        <v>0</v>
      </c>
      <c r="Y657" s="410">
        <v>1</v>
      </c>
      <c r="Z657" s="410"/>
      <c r="AA657" s="410"/>
      <c r="AB657" s="410"/>
      <c r="AC657" s="410"/>
      <c r="AD657" s="410"/>
      <c r="AE657" s="410"/>
      <c r="AF657" s="410"/>
      <c r="AG657" s="410"/>
      <c r="AH657" s="410"/>
      <c r="AI657" s="410"/>
      <c r="AJ657" s="410"/>
      <c r="AK657" s="410"/>
      <c r="AL657" s="410"/>
      <c r="AM657" s="296">
        <f>SUM(Y657:AL657)</f>
        <v>1</v>
      </c>
    </row>
    <row r="658" spans="1:39" ht="15.5" outlineLevel="1">
      <c r="A658" s="530"/>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917">Z657</f>
        <v>0</v>
      </c>
      <c r="AA658" s="411">
        <f t="shared" ref="AA658" si="1918">AA657</f>
        <v>0</v>
      </c>
      <c r="AB658" s="411">
        <f t="shared" ref="AB658" si="1919">AB657</f>
        <v>0</v>
      </c>
      <c r="AC658" s="411">
        <f t="shared" ref="AC658" si="1920">AC657</f>
        <v>0</v>
      </c>
      <c r="AD658" s="411">
        <f t="shared" ref="AD658" si="1921">AD657</f>
        <v>0</v>
      </c>
      <c r="AE658" s="411">
        <f t="shared" ref="AE658" si="1922">AE657</f>
        <v>0</v>
      </c>
      <c r="AF658" s="411">
        <f t="shared" ref="AF658" si="1923">AF657</f>
        <v>0</v>
      </c>
      <c r="AG658" s="411">
        <f t="shared" ref="AG658" si="1924">AG657</f>
        <v>0</v>
      </c>
      <c r="AH658" s="411">
        <f t="shared" ref="AH658" si="1925">AH657</f>
        <v>0</v>
      </c>
      <c r="AI658" s="411">
        <f t="shared" ref="AI658" si="1926">AI657</f>
        <v>0</v>
      </c>
      <c r="AJ658" s="411">
        <f t="shared" ref="AJ658" si="1927">AJ657</f>
        <v>0</v>
      </c>
      <c r="AK658" s="411">
        <f t="shared" ref="AK658" si="1928">AK657</f>
        <v>0</v>
      </c>
      <c r="AL658" s="411">
        <f t="shared" ref="AL658" si="1929">AL657</f>
        <v>0</v>
      </c>
      <c r="AM658" s="306"/>
    </row>
    <row r="659" spans="1:39" ht="15.5" outlineLevel="1">
      <c r="A659" s="530"/>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1" outlineLevel="1">
      <c r="A660" s="530">
        <v>23</v>
      </c>
      <c r="B660" s="428" t="s">
        <v>115</v>
      </c>
      <c r="C660" s="291" t="s">
        <v>25</v>
      </c>
      <c r="D660" s="295">
        <f>'7.  Persistence Report'!AX208</f>
        <v>843222.05218014645</v>
      </c>
      <c r="E660" s="295">
        <f>'7.  Persistence Report'!AY208</f>
        <v>843222.05218014645</v>
      </c>
      <c r="F660" s="295">
        <f>'7.  Persistence Report'!AZ208</f>
        <v>843222.05218014645</v>
      </c>
      <c r="G660" s="295">
        <f>'7.  Persistence Report'!BA208</f>
        <v>843222.05218014645</v>
      </c>
      <c r="H660" s="295">
        <f>'7.  Persistence Report'!BB208</f>
        <v>843222.05218014645</v>
      </c>
      <c r="I660" s="295">
        <f>'7.  Persistence Report'!BC208</f>
        <v>843222.05218014645</v>
      </c>
      <c r="J660" s="295">
        <f>'7.  Persistence Report'!BD208</f>
        <v>843222.05218014645</v>
      </c>
      <c r="K660" s="295">
        <f>'7.  Persistence Report'!BE208</f>
        <v>843222.05218014645</v>
      </c>
      <c r="L660" s="295">
        <f>'7.  Persistence Report'!BF208</f>
        <v>843222.05218014645</v>
      </c>
      <c r="M660" s="295">
        <f>'7.  Persistence Report'!BG208</f>
        <v>843222.05218014645</v>
      </c>
      <c r="N660" s="291"/>
      <c r="O660" s="295">
        <f>'7.  Persistence Report'!S208</f>
        <v>23.373280799999989</v>
      </c>
      <c r="P660" s="295">
        <f>'7.  Persistence Report'!T208</f>
        <v>23.373280799999989</v>
      </c>
      <c r="Q660" s="295">
        <f>'7.  Persistence Report'!U208</f>
        <v>23.373280799999989</v>
      </c>
      <c r="R660" s="295">
        <f>'7.  Persistence Report'!V208</f>
        <v>23.373280799999989</v>
      </c>
      <c r="S660" s="295">
        <f>'7.  Persistence Report'!W208</f>
        <v>23.373280799999989</v>
      </c>
      <c r="T660" s="295">
        <f>'7.  Persistence Report'!X208</f>
        <v>23.373280799999989</v>
      </c>
      <c r="U660" s="295">
        <f>'7.  Persistence Report'!Y208</f>
        <v>23.373280799999989</v>
      </c>
      <c r="V660" s="295">
        <f>'7.  Persistence Report'!Z208</f>
        <v>23.373280799999989</v>
      </c>
      <c r="W660" s="295">
        <f>'7.  Persistence Report'!AA208</f>
        <v>23.373280799999989</v>
      </c>
      <c r="X660" s="295">
        <f>'7.  Persistence Report'!AB208</f>
        <v>23.373280799999989</v>
      </c>
      <c r="Y660" s="410">
        <v>1</v>
      </c>
      <c r="Z660" s="410"/>
      <c r="AA660" s="410"/>
      <c r="AB660" s="410"/>
      <c r="AC660" s="410"/>
      <c r="AD660" s="410"/>
      <c r="AE660" s="410"/>
      <c r="AF660" s="410"/>
      <c r="AG660" s="410"/>
      <c r="AH660" s="410"/>
      <c r="AI660" s="410"/>
      <c r="AJ660" s="410"/>
      <c r="AK660" s="410"/>
      <c r="AL660" s="410"/>
      <c r="AM660" s="296">
        <f>SUM(Y660:AL660)</f>
        <v>1</v>
      </c>
    </row>
    <row r="661" spans="1:39" ht="15.5" outlineLevel="1">
      <c r="A661" s="530"/>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930">Z660</f>
        <v>0</v>
      </c>
      <c r="AA661" s="411">
        <f t="shared" ref="AA661" si="1931">AA660</f>
        <v>0</v>
      </c>
      <c r="AB661" s="411">
        <f t="shared" ref="AB661" si="1932">AB660</f>
        <v>0</v>
      </c>
      <c r="AC661" s="411">
        <f t="shared" ref="AC661" si="1933">AC660</f>
        <v>0</v>
      </c>
      <c r="AD661" s="411">
        <f t="shared" ref="AD661" si="1934">AD660</f>
        <v>0</v>
      </c>
      <c r="AE661" s="411">
        <f t="shared" ref="AE661" si="1935">AE660</f>
        <v>0</v>
      </c>
      <c r="AF661" s="411">
        <f t="shared" ref="AF661" si="1936">AF660</f>
        <v>0</v>
      </c>
      <c r="AG661" s="411">
        <f t="shared" ref="AG661" si="1937">AG660</f>
        <v>0</v>
      </c>
      <c r="AH661" s="411">
        <f t="shared" ref="AH661" si="1938">AH660</f>
        <v>0</v>
      </c>
      <c r="AI661" s="411">
        <f t="shared" ref="AI661" si="1939">AI660</f>
        <v>0</v>
      </c>
      <c r="AJ661" s="411">
        <f t="shared" ref="AJ661" si="1940">AJ660</f>
        <v>0</v>
      </c>
      <c r="AK661" s="411">
        <f t="shared" ref="AK661" si="1941">AK660</f>
        <v>0</v>
      </c>
      <c r="AL661" s="411">
        <f t="shared" ref="AL661" si="1942">AL660</f>
        <v>0</v>
      </c>
      <c r="AM661" s="306"/>
    </row>
    <row r="662" spans="1:39" ht="15.5" outlineLevel="1">
      <c r="A662" s="530"/>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5" outlineLevel="1">
      <c r="A663" s="530">
        <v>24</v>
      </c>
      <c r="B663" s="428" t="s">
        <v>116</v>
      </c>
      <c r="C663" s="291" t="s">
        <v>25</v>
      </c>
      <c r="D663" s="295">
        <f>'7.  Persistence Report'!AX206</f>
        <v>12510.849664649963</v>
      </c>
      <c r="E663" s="295">
        <f>'7.  Persistence Report'!AY206</f>
        <v>10925.147346027477</v>
      </c>
      <c r="F663" s="295">
        <f>'7.  Persistence Report'!AZ206</f>
        <v>10925.147346027477</v>
      </c>
      <c r="G663" s="295">
        <f>'7.  Persistence Report'!BA206</f>
        <v>10925.147346027477</v>
      </c>
      <c r="H663" s="295">
        <f>'7.  Persistence Report'!BB206</f>
        <v>10925.147346027477</v>
      </c>
      <c r="I663" s="295">
        <f>'7.  Persistence Report'!BC206</f>
        <v>10925.147346027477</v>
      </c>
      <c r="J663" s="295">
        <f>'7.  Persistence Report'!BD206</f>
        <v>10925.147346027477</v>
      </c>
      <c r="K663" s="295">
        <f>'7.  Persistence Report'!BE206</f>
        <v>10925.147346027477</v>
      </c>
      <c r="L663" s="295">
        <f>'7.  Persistence Report'!BF206</f>
        <v>10925.147346027477</v>
      </c>
      <c r="M663" s="295">
        <f>'7.  Persistence Report'!BG206</f>
        <v>10925.147346027477</v>
      </c>
      <c r="N663" s="291"/>
      <c r="O663" s="295">
        <f>'7.  Persistence Report'!S206</f>
        <v>2.214776853744</v>
      </c>
      <c r="P663" s="295">
        <f>'7.  Persistence Report'!T206</f>
        <v>2.214776853744</v>
      </c>
      <c r="Q663" s="295">
        <f>'7.  Persistence Report'!U206</f>
        <v>2.214776853744</v>
      </c>
      <c r="R663" s="295">
        <f>'7.  Persistence Report'!V206</f>
        <v>2.214776853744</v>
      </c>
      <c r="S663" s="295">
        <f>'7.  Persistence Report'!W206</f>
        <v>2.214776853744</v>
      </c>
      <c r="T663" s="295">
        <f>'7.  Persistence Report'!X206</f>
        <v>2.214776853744</v>
      </c>
      <c r="U663" s="295">
        <f>'7.  Persistence Report'!Y206</f>
        <v>2.214776853744</v>
      </c>
      <c r="V663" s="295">
        <f>'7.  Persistence Report'!Z206</f>
        <v>2.214776853744</v>
      </c>
      <c r="W663" s="295">
        <f>'7.  Persistence Report'!AA206</f>
        <v>2.214776853744</v>
      </c>
      <c r="X663" s="295">
        <f>'7.  Persistence Report'!AB206</f>
        <v>2.214776853744</v>
      </c>
      <c r="Y663" s="410">
        <v>1</v>
      </c>
      <c r="Z663" s="410"/>
      <c r="AA663" s="410"/>
      <c r="AB663" s="410"/>
      <c r="AC663" s="410"/>
      <c r="AD663" s="410"/>
      <c r="AE663" s="410"/>
      <c r="AF663" s="410"/>
      <c r="AG663" s="410"/>
      <c r="AH663" s="410"/>
      <c r="AI663" s="410"/>
      <c r="AJ663" s="410"/>
      <c r="AK663" s="410"/>
      <c r="AL663" s="410"/>
      <c r="AM663" s="296">
        <f>SUM(Y663:AL663)</f>
        <v>1</v>
      </c>
    </row>
    <row r="664" spans="1:39" ht="15.5" outlineLevel="1">
      <c r="A664" s="530"/>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 si="1943">Z663</f>
        <v>0</v>
      </c>
      <c r="AA664" s="411">
        <f t="shared" ref="AA664" si="1944">AA663</f>
        <v>0</v>
      </c>
      <c r="AB664" s="411">
        <f t="shared" ref="AB664" si="1945">AB663</f>
        <v>0</v>
      </c>
      <c r="AC664" s="411">
        <f t="shared" ref="AC664" si="1946">AC663</f>
        <v>0</v>
      </c>
      <c r="AD664" s="411">
        <f t="shared" ref="AD664" si="1947">AD663</f>
        <v>0</v>
      </c>
      <c r="AE664" s="411">
        <f t="shared" ref="AE664" si="1948">AE663</f>
        <v>0</v>
      </c>
      <c r="AF664" s="411">
        <f t="shared" ref="AF664" si="1949">AF663</f>
        <v>0</v>
      </c>
      <c r="AG664" s="411">
        <f t="shared" ref="AG664" si="1950">AG663</f>
        <v>0</v>
      </c>
      <c r="AH664" s="411">
        <f t="shared" ref="AH664" si="1951">AH663</f>
        <v>0</v>
      </c>
      <c r="AI664" s="411">
        <f t="shared" ref="AI664" si="1952">AI663</f>
        <v>0</v>
      </c>
      <c r="AJ664" s="411">
        <f t="shared" ref="AJ664" si="1953">AJ663</f>
        <v>0</v>
      </c>
      <c r="AK664" s="411">
        <f t="shared" ref="AK664" si="1954">AK663</f>
        <v>0</v>
      </c>
      <c r="AL664" s="411">
        <f t="shared" ref="AL664" si="1955">AL663</f>
        <v>0</v>
      </c>
      <c r="AM664" s="306"/>
    </row>
    <row r="665" spans="1:39" ht="15.5" outlineLevel="1">
      <c r="A665" s="530"/>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5" outlineLevel="1">
      <c r="A666" s="530"/>
      <c r="B666" s="288" t="s">
        <v>499</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5" outlineLevel="1">
      <c r="A667" s="530">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5" outlineLevel="1">
      <c r="A668" s="530"/>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6">Z667</f>
        <v>0</v>
      </c>
      <c r="AA668" s="411">
        <f t="shared" ref="AA668" si="1957">AA667</f>
        <v>0</v>
      </c>
      <c r="AB668" s="411">
        <f t="shared" ref="AB668" si="1958">AB667</f>
        <v>0</v>
      </c>
      <c r="AC668" s="411">
        <f t="shared" ref="AC668" si="1959">AC667</f>
        <v>0</v>
      </c>
      <c r="AD668" s="411">
        <f t="shared" ref="AD668" si="1960">AD667</f>
        <v>0</v>
      </c>
      <c r="AE668" s="411">
        <f t="shared" ref="AE668" si="1961">AE667</f>
        <v>0</v>
      </c>
      <c r="AF668" s="411">
        <f t="shared" ref="AF668" si="1962">AF667</f>
        <v>0</v>
      </c>
      <c r="AG668" s="411">
        <f t="shared" ref="AG668" si="1963">AG667</f>
        <v>0</v>
      </c>
      <c r="AH668" s="411">
        <f t="shared" ref="AH668" si="1964">AH667</f>
        <v>0</v>
      </c>
      <c r="AI668" s="411">
        <f t="shared" ref="AI668" si="1965">AI667</f>
        <v>0</v>
      </c>
      <c r="AJ668" s="411">
        <f t="shared" ref="AJ668" si="1966">AJ667</f>
        <v>0</v>
      </c>
      <c r="AK668" s="411">
        <f t="shared" ref="AK668" si="1967">AK667</f>
        <v>0</v>
      </c>
      <c r="AL668" s="411">
        <f t="shared" ref="AL668" si="1968">AL667</f>
        <v>0</v>
      </c>
      <c r="AM668" s="306"/>
    </row>
    <row r="669" spans="1:39" ht="15.5" outlineLevel="1">
      <c r="A669" s="530"/>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5" outlineLevel="1">
      <c r="A670" s="530">
        <v>26</v>
      </c>
      <c r="B670" s="428" t="s">
        <v>118</v>
      </c>
      <c r="C670" s="291" t="s">
        <v>25</v>
      </c>
      <c r="D670" s="295">
        <f>'7.  Persistence Report'!AX212+'7.  Persistence Report'!AX213</f>
        <v>10349442.648546092</v>
      </c>
      <c r="E670" s="295">
        <f>'7.  Persistence Report'!AY212+'7.  Persistence Report'!AY213</f>
        <v>10349442.648546092</v>
      </c>
      <c r="F670" s="295">
        <f>'7.  Persistence Report'!AZ212+'7.  Persistence Report'!AZ213</f>
        <v>10349442.648546092</v>
      </c>
      <c r="G670" s="295">
        <f>'7.  Persistence Report'!BA212+'7.  Persistence Report'!BA213</f>
        <v>10349442.648546092</v>
      </c>
      <c r="H670" s="295">
        <f>'7.  Persistence Report'!BB212+'7.  Persistence Report'!BB213</f>
        <v>10349442.648546092</v>
      </c>
      <c r="I670" s="295">
        <f>'7.  Persistence Report'!BC212+'7.  Persistence Report'!BC213</f>
        <v>10349442.648546092</v>
      </c>
      <c r="J670" s="295">
        <f>'7.  Persistence Report'!BD212+'7.  Persistence Report'!BD213</f>
        <v>10349442.648546092</v>
      </c>
      <c r="K670" s="295">
        <f>'7.  Persistence Report'!BE212+'7.  Persistence Report'!BE213</f>
        <v>10349442.648546092</v>
      </c>
      <c r="L670" s="295">
        <f>'7.  Persistence Report'!BF212+'7.  Persistence Report'!BF213</f>
        <v>10349442.648546092</v>
      </c>
      <c r="M670" s="295">
        <f>'7.  Persistence Report'!BG212+'7.  Persistence Report'!BG213</f>
        <v>10349442.648546092</v>
      </c>
      <c r="N670" s="295">
        <v>12</v>
      </c>
      <c r="O670" s="295">
        <f>'7.  Persistence Report'!S212+'7.  Persistence Report'!S213</f>
        <v>1310.5319491161911</v>
      </c>
      <c r="P670" s="295">
        <f>'7.  Persistence Report'!T212+'7.  Persistence Report'!T213</f>
        <v>1310.5319491161911</v>
      </c>
      <c r="Q670" s="295">
        <f>'7.  Persistence Report'!U212+'7.  Persistence Report'!U213</f>
        <v>1310.5319491161911</v>
      </c>
      <c r="R670" s="295">
        <f>'7.  Persistence Report'!V212+'7.  Persistence Report'!V213</f>
        <v>1310.5319491161911</v>
      </c>
      <c r="S670" s="295">
        <f>'7.  Persistence Report'!W212+'7.  Persistence Report'!W213</f>
        <v>1310.5319491161911</v>
      </c>
      <c r="T670" s="295">
        <f>'7.  Persistence Report'!X212+'7.  Persistence Report'!X213</f>
        <v>1310.5319491161911</v>
      </c>
      <c r="U670" s="295">
        <f>'7.  Persistence Report'!Y212+'7.  Persistence Report'!Y213</f>
        <v>1310.5319491161911</v>
      </c>
      <c r="V670" s="295">
        <f>'7.  Persistence Report'!Z212+'7.  Persistence Report'!Z213</f>
        <v>1310.5319491161911</v>
      </c>
      <c r="W670" s="295">
        <f>'7.  Persistence Report'!AA212+'7.  Persistence Report'!AA213</f>
        <v>1310.5319491161911</v>
      </c>
      <c r="X670" s="295">
        <f>'7.  Persistence Report'!AB212+'7.  Persistence Report'!AB213</f>
        <v>1310.5319491161911</v>
      </c>
      <c r="Y670" s="426"/>
      <c r="Z670" s="410">
        <v>0.17</v>
      </c>
      <c r="AA670" s="410">
        <v>0.69</v>
      </c>
      <c r="AB670" s="410">
        <v>0.15</v>
      </c>
      <c r="AC670" s="410"/>
      <c r="AD670" s="410"/>
      <c r="AE670" s="410"/>
      <c r="AF670" s="415"/>
      <c r="AG670" s="415"/>
      <c r="AH670" s="415"/>
      <c r="AI670" s="415"/>
      <c r="AJ670" s="415"/>
      <c r="AK670" s="415"/>
      <c r="AL670" s="415"/>
      <c r="AM670" s="296">
        <f>SUM(Y670:AL670)</f>
        <v>1.01</v>
      </c>
    </row>
    <row r="671" spans="1:39" ht="15.5" outlineLevel="1">
      <c r="A671" s="530"/>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9">Z670</f>
        <v>0.17</v>
      </c>
      <c r="AA671" s="411">
        <f t="shared" ref="AA671" si="1970">AA670</f>
        <v>0.69</v>
      </c>
      <c r="AB671" s="411">
        <f t="shared" ref="AB671" si="1971">AB670</f>
        <v>0.15</v>
      </c>
      <c r="AC671" s="411">
        <f t="shared" ref="AC671" si="1972">AC670</f>
        <v>0</v>
      </c>
      <c r="AD671" s="411">
        <f t="shared" ref="AD671" si="1973">AD670</f>
        <v>0</v>
      </c>
      <c r="AE671" s="411">
        <f t="shared" ref="AE671" si="1974">AE670</f>
        <v>0</v>
      </c>
      <c r="AF671" s="411">
        <f t="shared" ref="AF671" si="1975">AF670</f>
        <v>0</v>
      </c>
      <c r="AG671" s="411">
        <f t="shared" ref="AG671" si="1976">AG670</f>
        <v>0</v>
      </c>
      <c r="AH671" s="411">
        <f t="shared" ref="AH671" si="1977">AH670</f>
        <v>0</v>
      </c>
      <c r="AI671" s="411">
        <f t="shared" ref="AI671" si="1978">AI670</f>
        <v>0</v>
      </c>
      <c r="AJ671" s="411">
        <f t="shared" ref="AJ671" si="1979">AJ670</f>
        <v>0</v>
      </c>
      <c r="AK671" s="411">
        <f t="shared" ref="AK671" si="1980">AK670</f>
        <v>0</v>
      </c>
      <c r="AL671" s="411">
        <f t="shared" ref="AL671" si="1981">AL670</f>
        <v>0</v>
      </c>
      <c r="AM671" s="306"/>
    </row>
    <row r="672" spans="1:39" ht="15.5" outlineLevel="1">
      <c r="A672" s="530"/>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1" outlineLevel="1">
      <c r="A673" s="530">
        <v>27</v>
      </c>
      <c r="B673" s="428" t="s">
        <v>119</v>
      </c>
      <c r="C673" s="291" t="s">
        <v>25</v>
      </c>
      <c r="D673" s="295">
        <f>'7.  Persistence Report'!AX215</f>
        <v>307061.36384267558</v>
      </c>
      <c r="E673" s="295">
        <f>'7.  Persistence Report'!AY215</f>
        <v>197436.90388737633</v>
      </c>
      <c r="F673" s="295">
        <f>'7.  Persistence Report'!AZ215</f>
        <v>197436.90388737633</v>
      </c>
      <c r="G673" s="295">
        <f>'7.  Persistence Report'!BA215</f>
        <v>197436.90388737633</v>
      </c>
      <c r="H673" s="295">
        <f>'7.  Persistence Report'!BB215</f>
        <v>197436.90388737633</v>
      </c>
      <c r="I673" s="295">
        <f>'7.  Persistence Report'!BC215</f>
        <v>197436.90388737633</v>
      </c>
      <c r="J673" s="295">
        <f>'7.  Persistence Report'!BD215</f>
        <v>197436.90388737633</v>
      </c>
      <c r="K673" s="295">
        <f>'7.  Persistence Report'!BE215</f>
        <v>197436.90388737633</v>
      </c>
      <c r="L673" s="295">
        <f>'7.  Persistence Report'!BF215</f>
        <v>197436.90388737633</v>
      </c>
      <c r="M673" s="295">
        <f>'7.  Persistence Report'!BG215</f>
        <v>197436.90388737633</v>
      </c>
      <c r="N673" s="295">
        <v>12</v>
      </c>
      <c r="O673" s="295">
        <f>'7.  Persistence Report'!S215</f>
        <v>26.89380253813562</v>
      </c>
      <c r="P673" s="295">
        <f>'7.  Persistence Report'!T215</f>
        <v>26.89380253813562</v>
      </c>
      <c r="Q673" s="295">
        <f>'7.  Persistence Report'!U215</f>
        <v>26.89380253813562</v>
      </c>
      <c r="R673" s="295">
        <f>'7.  Persistence Report'!V215</f>
        <v>26.89380253813562</v>
      </c>
      <c r="S673" s="295">
        <f>'7.  Persistence Report'!W215</f>
        <v>26.89380253813562</v>
      </c>
      <c r="T673" s="295">
        <f>'7.  Persistence Report'!X215</f>
        <v>26.89380253813562</v>
      </c>
      <c r="U673" s="295">
        <f>'7.  Persistence Report'!Y215</f>
        <v>26.89380253813562</v>
      </c>
      <c r="V673" s="295">
        <f>'7.  Persistence Report'!Z215</f>
        <v>26.89380253813562</v>
      </c>
      <c r="W673" s="295">
        <f>'7.  Persistence Report'!AA215</f>
        <v>26.89380253813562</v>
      </c>
      <c r="X673" s="295">
        <f>'7.  Persistence Report'!AB215</f>
        <v>26.89380253813562</v>
      </c>
      <c r="Y673" s="426"/>
      <c r="Z673" s="410">
        <v>1</v>
      </c>
      <c r="AA673" s="410"/>
      <c r="AB673" s="410"/>
      <c r="AC673" s="410"/>
      <c r="AD673" s="410"/>
      <c r="AE673" s="410"/>
      <c r="AF673" s="415"/>
      <c r="AG673" s="415"/>
      <c r="AH673" s="415"/>
      <c r="AI673" s="415"/>
      <c r="AJ673" s="415"/>
      <c r="AK673" s="415"/>
      <c r="AL673" s="415"/>
      <c r="AM673" s="296">
        <f>SUM(Y673:AL673)</f>
        <v>1</v>
      </c>
    </row>
    <row r="674" spans="1:39" ht="15.5" outlineLevel="1">
      <c r="A674" s="530"/>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82">Z673</f>
        <v>1</v>
      </c>
      <c r="AA674" s="411">
        <f t="shared" ref="AA674" si="1983">AA673</f>
        <v>0</v>
      </c>
      <c r="AB674" s="411">
        <f t="shared" ref="AB674" si="1984">AB673</f>
        <v>0</v>
      </c>
      <c r="AC674" s="411">
        <f t="shared" ref="AC674" si="1985">AC673</f>
        <v>0</v>
      </c>
      <c r="AD674" s="411">
        <f t="shared" ref="AD674" si="1986">AD673</f>
        <v>0</v>
      </c>
      <c r="AE674" s="411">
        <f t="shared" ref="AE674" si="1987">AE673</f>
        <v>0</v>
      </c>
      <c r="AF674" s="411">
        <f t="shared" ref="AF674" si="1988">AF673</f>
        <v>0</v>
      </c>
      <c r="AG674" s="411">
        <f t="shared" ref="AG674" si="1989">AG673</f>
        <v>0</v>
      </c>
      <c r="AH674" s="411">
        <f t="shared" ref="AH674" si="1990">AH673</f>
        <v>0</v>
      </c>
      <c r="AI674" s="411">
        <f t="shared" ref="AI674" si="1991">AI673</f>
        <v>0</v>
      </c>
      <c r="AJ674" s="411">
        <f t="shared" ref="AJ674" si="1992">AJ673</f>
        <v>0</v>
      </c>
      <c r="AK674" s="411">
        <f t="shared" ref="AK674" si="1993">AK673</f>
        <v>0</v>
      </c>
      <c r="AL674" s="411">
        <f t="shared" ref="AL674" si="1994">AL673</f>
        <v>0</v>
      </c>
      <c r="AM674" s="306"/>
    </row>
    <row r="675" spans="1:39" ht="15.5" outlineLevel="1">
      <c r="A675" s="530"/>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1" outlineLevel="1">
      <c r="A676" s="530">
        <v>28</v>
      </c>
      <c r="B676" s="428" t="s">
        <v>120</v>
      </c>
      <c r="C676" s="291" t="s">
        <v>25</v>
      </c>
      <c r="D676" s="295">
        <f>'7.  Persistence Report'!AX219</f>
        <v>355040.03617351619</v>
      </c>
      <c r="E676" s="295">
        <f>'7.  Persistence Report'!AY219</f>
        <v>355040.03617351619</v>
      </c>
      <c r="F676" s="295">
        <f>'7.  Persistence Report'!AZ219</f>
        <v>355040.03617351619</v>
      </c>
      <c r="G676" s="295">
        <f>'7.  Persistence Report'!BA219</f>
        <v>355040.03617351619</v>
      </c>
      <c r="H676" s="295">
        <f>'7.  Persistence Report'!BB219</f>
        <v>355040.03617351619</v>
      </c>
      <c r="I676" s="295">
        <f>'7.  Persistence Report'!BC219</f>
        <v>355040.03617351619</v>
      </c>
      <c r="J676" s="295">
        <f>'7.  Persistence Report'!BD219</f>
        <v>355040.03617351619</v>
      </c>
      <c r="K676" s="295">
        <f>'7.  Persistence Report'!BE219</f>
        <v>355040.03617351619</v>
      </c>
      <c r="L676" s="295">
        <f>'7.  Persistence Report'!BF219</f>
        <v>355040.03617351619</v>
      </c>
      <c r="M676" s="295">
        <f>'7.  Persistence Report'!BG219</f>
        <v>355040.03617351619</v>
      </c>
      <c r="N676" s="295">
        <v>12</v>
      </c>
      <c r="O676" s="295">
        <f>'7.  Persistence Report'!S219</f>
        <v>57.762539469686509</v>
      </c>
      <c r="P676" s="295">
        <f>'7.  Persistence Report'!T219</f>
        <v>57.762539469686509</v>
      </c>
      <c r="Q676" s="295">
        <f>'7.  Persistence Report'!U219</f>
        <v>57.762539469686509</v>
      </c>
      <c r="R676" s="295">
        <f>'7.  Persistence Report'!V219</f>
        <v>57.762539469686509</v>
      </c>
      <c r="S676" s="295">
        <f>'7.  Persistence Report'!W219</f>
        <v>57.762539469686509</v>
      </c>
      <c r="T676" s="295">
        <f>'7.  Persistence Report'!X219</f>
        <v>57.762539469686509</v>
      </c>
      <c r="U676" s="295">
        <f>'7.  Persistence Report'!Y219</f>
        <v>57.762539469686509</v>
      </c>
      <c r="V676" s="295">
        <f>'7.  Persistence Report'!Z219</f>
        <v>57.762539469686509</v>
      </c>
      <c r="W676" s="295">
        <f>'7.  Persistence Report'!AA219</f>
        <v>57.762539469686509</v>
      </c>
      <c r="X676" s="295">
        <f>'7.  Persistence Report'!AB219</f>
        <v>57.762539469686509</v>
      </c>
      <c r="Y676" s="426"/>
      <c r="Z676" s="410"/>
      <c r="AA676" s="410">
        <v>1</v>
      </c>
      <c r="AB676" s="410"/>
      <c r="AC676" s="410"/>
      <c r="AD676" s="410"/>
      <c r="AE676" s="410"/>
      <c r="AF676" s="415"/>
      <c r="AG676" s="415"/>
      <c r="AH676" s="415"/>
      <c r="AI676" s="415"/>
      <c r="AJ676" s="415"/>
      <c r="AK676" s="415"/>
      <c r="AL676" s="415"/>
      <c r="AM676" s="296">
        <f>SUM(Y676:AL676)</f>
        <v>1</v>
      </c>
    </row>
    <row r="677" spans="1:39" ht="15.5" outlineLevel="1">
      <c r="A677" s="530"/>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95">Z676</f>
        <v>0</v>
      </c>
      <c r="AA677" s="411">
        <f t="shared" ref="AA677" si="1996">AA676</f>
        <v>1</v>
      </c>
      <c r="AB677" s="411">
        <f t="shared" ref="AB677" si="1997">AB676</f>
        <v>0</v>
      </c>
      <c r="AC677" s="411">
        <f t="shared" ref="AC677" si="1998">AC676</f>
        <v>0</v>
      </c>
      <c r="AD677" s="411">
        <f t="shared" ref="AD677" si="1999">AD676</f>
        <v>0</v>
      </c>
      <c r="AE677" s="411">
        <f t="shared" ref="AE677" si="2000">AE676</f>
        <v>0</v>
      </c>
      <c r="AF677" s="411">
        <f t="shared" ref="AF677" si="2001">AF676</f>
        <v>0</v>
      </c>
      <c r="AG677" s="411">
        <f t="shared" ref="AG677" si="2002">AG676</f>
        <v>0</v>
      </c>
      <c r="AH677" s="411">
        <f t="shared" ref="AH677" si="2003">AH676</f>
        <v>0</v>
      </c>
      <c r="AI677" s="411">
        <f t="shared" ref="AI677" si="2004">AI676</f>
        <v>0</v>
      </c>
      <c r="AJ677" s="411">
        <f t="shared" ref="AJ677" si="2005">AJ676</f>
        <v>0</v>
      </c>
      <c r="AK677" s="411">
        <f t="shared" ref="AK677" si="2006">AK676</f>
        <v>0</v>
      </c>
      <c r="AL677" s="411">
        <f t="shared" ref="AL677" si="2007">AL676</f>
        <v>0</v>
      </c>
      <c r="AM677" s="306"/>
    </row>
    <row r="678" spans="1:39" ht="15.5" outlineLevel="1">
      <c r="A678" s="530"/>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1" outlineLevel="1">
      <c r="A679" s="530">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5" outlineLevel="1">
      <c r="A680" s="530"/>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8">Z679</f>
        <v>0</v>
      </c>
      <c r="AA680" s="411">
        <f t="shared" ref="AA680" si="2009">AA679</f>
        <v>0</v>
      </c>
      <c r="AB680" s="411">
        <f t="shared" ref="AB680" si="2010">AB679</f>
        <v>0</v>
      </c>
      <c r="AC680" s="411">
        <f t="shared" ref="AC680" si="2011">AC679</f>
        <v>0</v>
      </c>
      <c r="AD680" s="411">
        <f t="shared" ref="AD680" si="2012">AD679</f>
        <v>0</v>
      </c>
      <c r="AE680" s="411">
        <f t="shared" ref="AE680" si="2013">AE679</f>
        <v>0</v>
      </c>
      <c r="AF680" s="411">
        <f t="shared" ref="AF680" si="2014">AF679</f>
        <v>0</v>
      </c>
      <c r="AG680" s="411">
        <f t="shared" ref="AG680" si="2015">AG679</f>
        <v>0</v>
      </c>
      <c r="AH680" s="411">
        <f t="shared" ref="AH680" si="2016">AH679</f>
        <v>0</v>
      </c>
      <c r="AI680" s="411">
        <f t="shared" ref="AI680" si="2017">AI679</f>
        <v>0</v>
      </c>
      <c r="AJ680" s="411">
        <f t="shared" ref="AJ680" si="2018">AJ679</f>
        <v>0</v>
      </c>
      <c r="AK680" s="411">
        <f t="shared" ref="AK680" si="2019">AK679</f>
        <v>0</v>
      </c>
      <c r="AL680" s="411">
        <f t="shared" ref="AL680" si="2020">AL679</f>
        <v>0</v>
      </c>
      <c r="AM680" s="306"/>
    </row>
    <row r="681" spans="1:39" ht="15.5" outlineLevel="1">
      <c r="A681" s="530"/>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1" outlineLevel="1">
      <c r="A682" s="530">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5" outlineLevel="1">
      <c r="A683" s="530"/>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21">Z682</f>
        <v>0</v>
      </c>
      <c r="AA683" s="411">
        <f t="shared" ref="AA683" si="2022">AA682</f>
        <v>0</v>
      </c>
      <c r="AB683" s="411">
        <f t="shared" ref="AB683" si="2023">AB682</f>
        <v>0</v>
      </c>
      <c r="AC683" s="411">
        <f t="shared" ref="AC683" si="2024">AC682</f>
        <v>0</v>
      </c>
      <c r="AD683" s="411">
        <f t="shared" ref="AD683" si="2025">AD682</f>
        <v>0</v>
      </c>
      <c r="AE683" s="411">
        <f t="shared" ref="AE683" si="2026">AE682</f>
        <v>0</v>
      </c>
      <c r="AF683" s="411">
        <f t="shared" ref="AF683" si="2027">AF682</f>
        <v>0</v>
      </c>
      <c r="AG683" s="411">
        <f t="shared" ref="AG683" si="2028">AG682</f>
        <v>0</v>
      </c>
      <c r="AH683" s="411">
        <f t="shared" ref="AH683" si="2029">AH682</f>
        <v>0</v>
      </c>
      <c r="AI683" s="411">
        <f t="shared" ref="AI683" si="2030">AI682</f>
        <v>0</v>
      </c>
      <c r="AJ683" s="411">
        <f t="shared" ref="AJ683" si="2031">AJ682</f>
        <v>0</v>
      </c>
      <c r="AK683" s="411">
        <f t="shared" ref="AK683" si="2032">AK682</f>
        <v>0</v>
      </c>
      <c r="AL683" s="411">
        <f t="shared" ref="AL683" si="2033">AL682</f>
        <v>0</v>
      </c>
      <c r="AM683" s="306"/>
    </row>
    <row r="684" spans="1:39" ht="15.5" outlineLevel="1">
      <c r="A684" s="530"/>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1" outlineLevel="1">
      <c r="A685" s="530">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5" outlineLevel="1">
      <c r="A686" s="530"/>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34">Z685</f>
        <v>0</v>
      </c>
      <c r="AA686" s="411">
        <f t="shared" ref="AA686" si="2035">AA685</f>
        <v>0</v>
      </c>
      <c r="AB686" s="411">
        <f t="shared" ref="AB686" si="2036">AB685</f>
        <v>0</v>
      </c>
      <c r="AC686" s="411">
        <f t="shared" ref="AC686" si="2037">AC685</f>
        <v>0</v>
      </c>
      <c r="AD686" s="411">
        <f t="shared" ref="AD686" si="2038">AD685</f>
        <v>0</v>
      </c>
      <c r="AE686" s="411">
        <f t="shared" ref="AE686" si="2039">AE685</f>
        <v>0</v>
      </c>
      <c r="AF686" s="411">
        <f t="shared" ref="AF686" si="2040">AF685</f>
        <v>0</v>
      </c>
      <c r="AG686" s="411">
        <f t="shared" ref="AG686" si="2041">AG685</f>
        <v>0</v>
      </c>
      <c r="AH686" s="411">
        <f t="shared" ref="AH686" si="2042">AH685</f>
        <v>0</v>
      </c>
      <c r="AI686" s="411">
        <f t="shared" ref="AI686" si="2043">AI685</f>
        <v>0</v>
      </c>
      <c r="AJ686" s="411">
        <f t="shared" ref="AJ686" si="2044">AJ685</f>
        <v>0</v>
      </c>
      <c r="AK686" s="411">
        <f t="shared" ref="AK686" si="2045">AK685</f>
        <v>0</v>
      </c>
      <c r="AL686" s="411">
        <f t="shared" ref="AL686" si="2046">AL685</f>
        <v>0</v>
      </c>
      <c r="AM686" s="306"/>
    </row>
    <row r="687" spans="1:39" ht="15.5" outlineLevel="1">
      <c r="A687" s="530"/>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5" outlineLevel="1">
      <c r="A688" s="530">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5" outlineLevel="1">
      <c r="A689" s="530"/>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7">Z688</f>
        <v>0</v>
      </c>
      <c r="AA689" s="411">
        <f t="shared" ref="AA689" si="2048">AA688</f>
        <v>0</v>
      </c>
      <c r="AB689" s="411">
        <f t="shared" ref="AB689" si="2049">AB688</f>
        <v>0</v>
      </c>
      <c r="AC689" s="411">
        <f t="shared" ref="AC689" si="2050">AC688</f>
        <v>0</v>
      </c>
      <c r="AD689" s="411">
        <f t="shared" ref="AD689" si="2051">AD688</f>
        <v>0</v>
      </c>
      <c r="AE689" s="411">
        <f t="shared" ref="AE689" si="2052">AE688</f>
        <v>0</v>
      </c>
      <c r="AF689" s="411">
        <f t="shared" ref="AF689" si="2053">AF688</f>
        <v>0</v>
      </c>
      <c r="AG689" s="411">
        <f t="shared" ref="AG689" si="2054">AG688</f>
        <v>0</v>
      </c>
      <c r="AH689" s="411">
        <f t="shared" ref="AH689" si="2055">AH688</f>
        <v>0</v>
      </c>
      <c r="AI689" s="411">
        <f t="shared" ref="AI689" si="2056">AI688</f>
        <v>0</v>
      </c>
      <c r="AJ689" s="411">
        <f t="shared" ref="AJ689" si="2057">AJ688</f>
        <v>0</v>
      </c>
      <c r="AK689" s="411">
        <f t="shared" ref="AK689" si="2058">AK688</f>
        <v>0</v>
      </c>
      <c r="AL689" s="411">
        <f t="shared" ref="AL689" si="2059">AL688</f>
        <v>0</v>
      </c>
      <c r="AM689" s="306"/>
    </row>
    <row r="690" spans="1:39" ht="15.5" outlineLevel="1">
      <c r="A690" s="530"/>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5" outlineLevel="1">
      <c r="A691" s="530"/>
      <c r="B691" s="288" t="s">
        <v>500</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5" outlineLevel="1">
      <c r="A692" s="530">
        <v>33</v>
      </c>
      <c r="B692" s="428" t="s">
        <v>125</v>
      </c>
      <c r="C692" s="291" t="s">
        <v>25</v>
      </c>
      <c r="D692" s="295">
        <f>'7.  Persistence Report'!AX216</f>
        <v>675144.92916666728</v>
      </c>
      <c r="E692" s="295">
        <f>'7.  Persistence Report'!AY216</f>
        <v>675144.92916666728</v>
      </c>
      <c r="F692" s="295">
        <f>'7.  Persistence Report'!AZ216</f>
        <v>675144.92916666728</v>
      </c>
      <c r="G692" s="295">
        <f>'7.  Persistence Report'!BA216</f>
        <v>675144.92916666728</v>
      </c>
      <c r="H692" s="295">
        <f>'7.  Persistence Report'!BB216</f>
        <v>675144.92916666728</v>
      </c>
      <c r="I692" s="295">
        <f>'7.  Persistence Report'!BC216</f>
        <v>675144.92916666728</v>
      </c>
      <c r="J692" s="295">
        <f>'7.  Persistence Report'!BD216</f>
        <v>675144.92916666728</v>
      </c>
      <c r="K692" s="295">
        <f>'7.  Persistence Report'!BE216</f>
        <v>675144.92916666728</v>
      </c>
      <c r="L692" s="295">
        <f>'7.  Persistence Report'!BF216</f>
        <v>675144.92916666728</v>
      </c>
      <c r="M692" s="295">
        <f>'7.  Persistence Report'!BG216</f>
        <v>675144.92916666728</v>
      </c>
      <c r="N692" s="295">
        <v>0</v>
      </c>
      <c r="O692" s="295">
        <f>'7.  Persistence Report'!S216</f>
        <v>44.658184049999932</v>
      </c>
      <c r="P692" s="295">
        <f>'7.  Persistence Report'!T216</f>
        <v>44.658184049999932</v>
      </c>
      <c r="Q692" s="295">
        <f>'7.  Persistence Report'!U216</f>
        <v>44.658184049999932</v>
      </c>
      <c r="R692" s="295">
        <f>'7.  Persistence Report'!V216</f>
        <v>44.658184049999932</v>
      </c>
      <c r="S692" s="295">
        <f>'7.  Persistence Report'!W216</f>
        <v>44.658184049999932</v>
      </c>
      <c r="T692" s="295">
        <f>'7.  Persistence Report'!X216</f>
        <v>44.658184049999932</v>
      </c>
      <c r="U692" s="295">
        <f>'7.  Persistence Report'!Y216</f>
        <v>44.658184049999932</v>
      </c>
      <c r="V692" s="295">
        <f>'7.  Persistence Report'!Z216</f>
        <v>44.658184049999932</v>
      </c>
      <c r="W692" s="295">
        <f>'7.  Persistence Report'!AA216</f>
        <v>44.658184049999932</v>
      </c>
      <c r="X692" s="295">
        <f>'7.  Persistence Report'!AB216</f>
        <v>44.658184049999932</v>
      </c>
      <c r="Y692" s="426"/>
      <c r="Z692" s="410">
        <v>1</v>
      </c>
      <c r="AA692" s="410"/>
      <c r="AB692" s="410"/>
      <c r="AC692" s="410"/>
      <c r="AD692" s="410"/>
      <c r="AE692" s="410"/>
      <c r="AF692" s="415"/>
      <c r="AG692" s="415"/>
      <c r="AH692" s="415"/>
      <c r="AI692" s="415"/>
      <c r="AJ692" s="415"/>
      <c r="AK692" s="415"/>
      <c r="AL692" s="415"/>
      <c r="AM692" s="296">
        <f>SUM(Y692:AL692)</f>
        <v>1</v>
      </c>
    </row>
    <row r="693" spans="1:39" ht="15.5" outlineLevel="1">
      <c r="A693" s="530"/>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60">Z692</f>
        <v>1</v>
      </c>
      <c r="AA693" s="411">
        <f t="shared" ref="AA693" si="2061">AA692</f>
        <v>0</v>
      </c>
      <c r="AB693" s="411">
        <f t="shared" ref="AB693" si="2062">AB692</f>
        <v>0</v>
      </c>
      <c r="AC693" s="411">
        <f t="shared" ref="AC693" si="2063">AC692</f>
        <v>0</v>
      </c>
      <c r="AD693" s="411">
        <f t="shared" ref="AD693" si="2064">AD692</f>
        <v>0</v>
      </c>
      <c r="AE693" s="411">
        <f t="shared" ref="AE693" si="2065">AE692</f>
        <v>0</v>
      </c>
      <c r="AF693" s="411">
        <f t="shared" ref="AF693" si="2066">AF692</f>
        <v>0</v>
      </c>
      <c r="AG693" s="411">
        <f t="shared" ref="AG693" si="2067">AG692</f>
        <v>0</v>
      </c>
      <c r="AH693" s="411">
        <f t="shared" ref="AH693" si="2068">AH692</f>
        <v>0</v>
      </c>
      <c r="AI693" s="411">
        <f t="shared" ref="AI693" si="2069">AI692</f>
        <v>0</v>
      </c>
      <c r="AJ693" s="411">
        <f t="shared" ref="AJ693" si="2070">AJ692</f>
        <v>0</v>
      </c>
      <c r="AK693" s="411">
        <f t="shared" ref="AK693" si="2071">AK692</f>
        <v>0</v>
      </c>
      <c r="AL693" s="411">
        <f t="shared" ref="AL693" si="2072">AL692</f>
        <v>0</v>
      </c>
      <c r="AM693" s="306"/>
    </row>
    <row r="694" spans="1:39" ht="15.5" outlineLevel="1">
      <c r="A694" s="530"/>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5" outlineLevel="1">
      <c r="A695" s="530">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5" outlineLevel="1">
      <c r="A696" s="530"/>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73">Z695</f>
        <v>0</v>
      </c>
      <c r="AA696" s="411">
        <f t="shared" ref="AA696" si="2074">AA695</f>
        <v>0</v>
      </c>
      <c r="AB696" s="411">
        <f t="shared" ref="AB696" si="2075">AB695</f>
        <v>0</v>
      </c>
      <c r="AC696" s="411">
        <f t="shared" ref="AC696" si="2076">AC695</f>
        <v>0</v>
      </c>
      <c r="AD696" s="411">
        <f t="shared" ref="AD696" si="2077">AD695</f>
        <v>0</v>
      </c>
      <c r="AE696" s="411">
        <f t="shared" ref="AE696" si="2078">AE695</f>
        <v>0</v>
      </c>
      <c r="AF696" s="411">
        <f t="shared" ref="AF696" si="2079">AF695</f>
        <v>0</v>
      </c>
      <c r="AG696" s="411">
        <f t="shared" ref="AG696" si="2080">AG695</f>
        <v>0</v>
      </c>
      <c r="AH696" s="411">
        <f t="shared" ref="AH696" si="2081">AH695</f>
        <v>0</v>
      </c>
      <c r="AI696" s="411">
        <f t="shared" ref="AI696" si="2082">AI695</f>
        <v>0</v>
      </c>
      <c r="AJ696" s="411">
        <f t="shared" ref="AJ696" si="2083">AJ695</f>
        <v>0</v>
      </c>
      <c r="AK696" s="411">
        <f t="shared" ref="AK696" si="2084">AK695</f>
        <v>0</v>
      </c>
      <c r="AL696" s="411">
        <f t="shared" ref="AL696" si="2085">AL695</f>
        <v>0</v>
      </c>
      <c r="AM696" s="306"/>
    </row>
    <row r="697" spans="1:39" ht="15.5" outlineLevel="1">
      <c r="A697" s="530"/>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5" outlineLevel="1">
      <c r="A698" s="530">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5" outlineLevel="1">
      <c r="A699" s="530"/>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6">Z698</f>
        <v>0</v>
      </c>
      <c r="AA699" s="411">
        <f t="shared" ref="AA699" si="2087">AA698</f>
        <v>0</v>
      </c>
      <c r="AB699" s="411">
        <f t="shared" ref="AB699" si="2088">AB698</f>
        <v>0</v>
      </c>
      <c r="AC699" s="411">
        <f t="shared" ref="AC699" si="2089">AC698</f>
        <v>0</v>
      </c>
      <c r="AD699" s="411">
        <f t="shared" ref="AD699" si="2090">AD698</f>
        <v>0</v>
      </c>
      <c r="AE699" s="411">
        <f t="shared" ref="AE699" si="2091">AE698</f>
        <v>0</v>
      </c>
      <c r="AF699" s="411">
        <f t="shared" ref="AF699" si="2092">AF698</f>
        <v>0</v>
      </c>
      <c r="AG699" s="411">
        <f t="shared" ref="AG699" si="2093">AG698</f>
        <v>0</v>
      </c>
      <c r="AH699" s="411">
        <f t="shared" ref="AH699" si="2094">AH698</f>
        <v>0</v>
      </c>
      <c r="AI699" s="411">
        <f t="shared" ref="AI699" si="2095">AI698</f>
        <v>0</v>
      </c>
      <c r="AJ699" s="411">
        <f t="shared" ref="AJ699" si="2096">AJ698</f>
        <v>0</v>
      </c>
      <c r="AK699" s="411">
        <f t="shared" ref="AK699" si="2097">AK698</f>
        <v>0</v>
      </c>
      <c r="AL699" s="411">
        <f t="shared" ref="AL699" si="2098">AL698</f>
        <v>0</v>
      </c>
      <c r="AM699" s="306"/>
    </row>
    <row r="700" spans="1:39" ht="15.5" outlineLevel="1">
      <c r="A700" s="530"/>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5" outlineLevel="1">
      <c r="A701" s="530"/>
      <c r="B701" s="288" t="s">
        <v>501</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6.5" outlineLevel="1">
      <c r="A702" s="530">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5" outlineLevel="1">
      <c r="A703" s="530"/>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9">Z702</f>
        <v>0</v>
      </c>
      <c r="AA703" s="411">
        <f t="shared" ref="AA703" si="2100">AA702</f>
        <v>0</v>
      </c>
      <c r="AB703" s="411">
        <f t="shared" ref="AB703" si="2101">AB702</f>
        <v>0</v>
      </c>
      <c r="AC703" s="411">
        <f t="shared" ref="AC703" si="2102">AC702</f>
        <v>0</v>
      </c>
      <c r="AD703" s="411">
        <f t="shared" ref="AD703" si="2103">AD702</f>
        <v>0</v>
      </c>
      <c r="AE703" s="411">
        <f t="shared" ref="AE703" si="2104">AE702</f>
        <v>0</v>
      </c>
      <c r="AF703" s="411">
        <f t="shared" ref="AF703" si="2105">AF702</f>
        <v>0</v>
      </c>
      <c r="AG703" s="411">
        <f t="shared" ref="AG703" si="2106">AG702</f>
        <v>0</v>
      </c>
      <c r="AH703" s="411">
        <f t="shared" ref="AH703" si="2107">AH702</f>
        <v>0</v>
      </c>
      <c r="AI703" s="411">
        <f t="shared" ref="AI703" si="2108">AI702</f>
        <v>0</v>
      </c>
      <c r="AJ703" s="411">
        <f t="shared" ref="AJ703" si="2109">AJ702</f>
        <v>0</v>
      </c>
      <c r="AK703" s="411">
        <f t="shared" ref="AK703" si="2110">AK702</f>
        <v>0</v>
      </c>
      <c r="AL703" s="411">
        <f t="shared" ref="AL703" si="2111">AL702</f>
        <v>0</v>
      </c>
      <c r="AM703" s="306"/>
    </row>
    <row r="704" spans="1:39" ht="15.5" outlineLevel="1">
      <c r="A704" s="530"/>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1" outlineLevel="1">
      <c r="A705" s="530">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5" outlineLevel="1">
      <c r="A706" s="530"/>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12">Z705</f>
        <v>0</v>
      </c>
      <c r="AA706" s="411">
        <f t="shared" ref="AA706" si="2113">AA705</f>
        <v>0</v>
      </c>
      <c r="AB706" s="411">
        <f t="shared" ref="AB706" si="2114">AB705</f>
        <v>0</v>
      </c>
      <c r="AC706" s="411">
        <f t="shared" ref="AC706" si="2115">AC705</f>
        <v>0</v>
      </c>
      <c r="AD706" s="411">
        <f t="shared" ref="AD706" si="2116">AD705</f>
        <v>0</v>
      </c>
      <c r="AE706" s="411">
        <f t="shared" ref="AE706" si="2117">AE705</f>
        <v>0</v>
      </c>
      <c r="AF706" s="411">
        <f t="shared" ref="AF706" si="2118">AF705</f>
        <v>0</v>
      </c>
      <c r="AG706" s="411">
        <f t="shared" ref="AG706" si="2119">AG705</f>
        <v>0</v>
      </c>
      <c r="AH706" s="411">
        <f t="shared" ref="AH706" si="2120">AH705</f>
        <v>0</v>
      </c>
      <c r="AI706" s="411">
        <f t="shared" ref="AI706" si="2121">AI705</f>
        <v>0</v>
      </c>
      <c r="AJ706" s="411">
        <f t="shared" ref="AJ706" si="2122">AJ705</f>
        <v>0</v>
      </c>
      <c r="AK706" s="411">
        <f t="shared" ref="AK706" si="2123">AK705</f>
        <v>0</v>
      </c>
      <c r="AL706" s="411">
        <f t="shared" ref="AL706" si="2124">AL705</f>
        <v>0</v>
      </c>
      <c r="AM706" s="306"/>
    </row>
    <row r="707" spans="1:39" ht="15.5" outlineLevel="1">
      <c r="A707" s="530"/>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5" outlineLevel="1">
      <c r="A708" s="530">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5" outlineLevel="1">
      <c r="A709" s="530"/>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25">Z708</f>
        <v>0</v>
      </c>
      <c r="AA709" s="411">
        <f t="shared" ref="AA709" si="2126">AA708</f>
        <v>0</v>
      </c>
      <c r="AB709" s="411">
        <f t="shared" ref="AB709" si="2127">AB708</f>
        <v>0</v>
      </c>
      <c r="AC709" s="411">
        <f t="shared" ref="AC709" si="2128">AC708</f>
        <v>0</v>
      </c>
      <c r="AD709" s="411">
        <f t="shared" ref="AD709" si="2129">AD708</f>
        <v>0</v>
      </c>
      <c r="AE709" s="411">
        <f t="shared" ref="AE709" si="2130">AE708</f>
        <v>0</v>
      </c>
      <c r="AF709" s="411">
        <f t="shared" ref="AF709" si="2131">AF708</f>
        <v>0</v>
      </c>
      <c r="AG709" s="411">
        <f t="shared" ref="AG709" si="2132">AG708</f>
        <v>0</v>
      </c>
      <c r="AH709" s="411">
        <f t="shared" ref="AH709" si="2133">AH708</f>
        <v>0</v>
      </c>
      <c r="AI709" s="411">
        <f t="shared" ref="AI709" si="2134">AI708</f>
        <v>0</v>
      </c>
      <c r="AJ709" s="411">
        <f t="shared" ref="AJ709" si="2135">AJ708</f>
        <v>0</v>
      </c>
      <c r="AK709" s="411">
        <f t="shared" ref="AK709" si="2136">AK708</f>
        <v>0</v>
      </c>
      <c r="AL709" s="411">
        <f t="shared" ref="AL709" si="2137">AL708</f>
        <v>0</v>
      </c>
      <c r="AM709" s="306"/>
    </row>
    <row r="710" spans="1:39" ht="15.5" outlineLevel="1">
      <c r="A710" s="530"/>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1" outlineLevel="1">
      <c r="A711" s="530">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5" outlineLevel="1">
      <c r="A712" s="530"/>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8">Z711</f>
        <v>0</v>
      </c>
      <c r="AA712" s="411">
        <f t="shared" ref="AA712" si="2139">AA711</f>
        <v>0</v>
      </c>
      <c r="AB712" s="411">
        <f t="shared" ref="AB712" si="2140">AB711</f>
        <v>0</v>
      </c>
      <c r="AC712" s="411">
        <f t="shared" ref="AC712" si="2141">AC711</f>
        <v>0</v>
      </c>
      <c r="AD712" s="411">
        <f t="shared" ref="AD712" si="2142">AD711</f>
        <v>0</v>
      </c>
      <c r="AE712" s="411">
        <f t="shared" ref="AE712" si="2143">AE711</f>
        <v>0</v>
      </c>
      <c r="AF712" s="411">
        <f t="shared" ref="AF712" si="2144">AF711</f>
        <v>0</v>
      </c>
      <c r="AG712" s="411">
        <f t="shared" ref="AG712" si="2145">AG711</f>
        <v>0</v>
      </c>
      <c r="AH712" s="411">
        <f t="shared" ref="AH712" si="2146">AH711</f>
        <v>0</v>
      </c>
      <c r="AI712" s="411">
        <f t="shared" ref="AI712" si="2147">AI711</f>
        <v>0</v>
      </c>
      <c r="AJ712" s="411">
        <f t="shared" ref="AJ712" si="2148">AJ711</f>
        <v>0</v>
      </c>
      <c r="AK712" s="411">
        <f t="shared" ref="AK712" si="2149">AK711</f>
        <v>0</v>
      </c>
      <c r="AL712" s="411">
        <f t="shared" ref="AL712" si="2150">AL711</f>
        <v>0</v>
      </c>
      <c r="AM712" s="306"/>
    </row>
    <row r="713" spans="1:39" ht="15.5" outlineLevel="1">
      <c r="A713" s="530"/>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1" outlineLevel="1">
      <c r="A714" s="530">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5" outlineLevel="1">
      <c r="A715" s="530"/>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51">Z714</f>
        <v>0</v>
      </c>
      <c r="AA715" s="411">
        <f t="shared" ref="AA715" si="2152">AA714</f>
        <v>0</v>
      </c>
      <c r="AB715" s="411">
        <f t="shared" ref="AB715" si="2153">AB714</f>
        <v>0</v>
      </c>
      <c r="AC715" s="411">
        <f t="shared" ref="AC715" si="2154">AC714</f>
        <v>0</v>
      </c>
      <c r="AD715" s="411">
        <f t="shared" ref="AD715" si="2155">AD714</f>
        <v>0</v>
      </c>
      <c r="AE715" s="411">
        <f t="shared" ref="AE715" si="2156">AE714</f>
        <v>0</v>
      </c>
      <c r="AF715" s="411">
        <f t="shared" ref="AF715" si="2157">AF714</f>
        <v>0</v>
      </c>
      <c r="AG715" s="411">
        <f t="shared" ref="AG715" si="2158">AG714</f>
        <v>0</v>
      </c>
      <c r="AH715" s="411">
        <f t="shared" ref="AH715" si="2159">AH714</f>
        <v>0</v>
      </c>
      <c r="AI715" s="411">
        <f t="shared" ref="AI715" si="2160">AI714</f>
        <v>0</v>
      </c>
      <c r="AJ715" s="411">
        <f t="shared" ref="AJ715" si="2161">AJ714</f>
        <v>0</v>
      </c>
      <c r="AK715" s="411">
        <f t="shared" ref="AK715" si="2162">AK714</f>
        <v>0</v>
      </c>
      <c r="AL715" s="411">
        <f t="shared" ref="AL715" si="2163">AL714</f>
        <v>0</v>
      </c>
      <c r="AM715" s="306"/>
    </row>
    <row r="716" spans="1:39" ht="15.5" outlineLevel="1">
      <c r="A716" s="530"/>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6.5" outlineLevel="1">
      <c r="A717" s="530">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5" outlineLevel="1">
      <c r="A718" s="530"/>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64">Z717</f>
        <v>0</v>
      </c>
      <c r="AA718" s="411">
        <f t="shared" ref="AA718" si="2165">AA717</f>
        <v>0</v>
      </c>
      <c r="AB718" s="411">
        <f t="shared" ref="AB718" si="2166">AB717</f>
        <v>0</v>
      </c>
      <c r="AC718" s="411">
        <f t="shared" ref="AC718" si="2167">AC717</f>
        <v>0</v>
      </c>
      <c r="AD718" s="411">
        <f t="shared" ref="AD718" si="2168">AD717</f>
        <v>0</v>
      </c>
      <c r="AE718" s="411">
        <f t="shared" ref="AE718" si="2169">AE717</f>
        <v>0</v>
      </c>
      <c r="AF718" s="411">
        <f t="shared" ref="AF718" si="2170">AF717</f>
        <v>0</v>
      </c>
      <c r="AG718" s="411">
        <f t="shared" ref="AG718" si="2171">AG717</f>
        <v>0</v>
      </c>
      <c r="AH718" s="411">
        <f t="shared" ref="AH718" si="2172">AH717</f>
        <v>0</v>
      </c>
      <c r="AI718" s="411">
        <f t="shared" ref="AI718" si="2173">AI717</f>
        <v>0</v>
      </c>
      <c r="AJ718" s="411">
        <f t="shared" ref="AJ718" si="2174">AJ717</f>
        <v>0</v>
      </c>
      <c r="AK718" s="411">
        <f t="shared" ref="AK718" si="2175">AK717</f>
        <v>0</v>
      </c>
      <c r="AL718" s="411">
        <f t="shared" ref="AL718" si="2176">AL717</f>
        <v>0</v>
      </c>
      <c r="AM718" s="306"/>
    </row>
    <row r="719" spans="1:39" ht="15.5" outlineLevel="1">
      <c r="A719" s="530"/>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1" outlineLevel="1">
      <c r="A720" s="530">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5" outlineLevel="1">
      <c r="A721" s="530"/>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7">Z720</f>
        <v>0</v>
      </c>
      <c r="AA721" s="411">
        <f t="shared" ref="AA721" si="2178">AA720</f>
        <v>0</v>
      </c>
      <c r="AB721" s="411">
        <f t="shared" ref="AB721" si="2179">AB720</f>
        <v>0</v>
      </c>
      <c r="AC721" s="411">
        <f t="shared" ref="AC721" si="2180">AC720</f>
        <v>0</v>
      </c>
      <c r="AD721" s="411">
        <f t="shared" ref="AD721" si="2181">AD720</f>
        <v>0</v>
      </c>
      <c r="AE721" s="411">
        <f t="shared" ref="AE721" si="2182">AE720</f>
        <v>0</v>
      </c>
      <c r="AF721" s="411">
        <f t="shared" ref="AF721" si="2183">AF720</f>
        <v>0</v>
      </c>
      <c r="AG721" s="411">
        <f t="shared" ref="AG721" si="2184">AG720</f>
        <v>0</v>
      </c>
      <c r="AH721" s="411">
        <f t="shared" ref="AH721" si="2185">AH720</f>
        <v>0</v>
      </c>
      <c r="AI721" s="411">
        <f t="shared" ref="AI721" si="2186">AI720</f>
        <v>0</v>
      </c>
      <c r="AJ721" s="411">
        <f t="shared" ref="AJ721" si="2187">AJ720</f>
        <v>0</v>
      </c>
      <c r="AK721" s="411">
        <f t="shared" ref="AK721" si="2188">AK720</f>
        <v>0</v>
      </c>
      <c r="AL721" s="411">
        <f t="shared" ref="AL721" si="2189">AL720</f>
        <v>0</v>
      </c>
      <c r="AM721" s="306"/>
    </row>
    <row r="722" spans="1:39" ht="15.5" outlineLevel="1">
      <c r="A722" s="530"/>
      <c r="B722" s="428"/>
      <c r="C722" s="291"/>
      <c r="D722" s="291"/>
      <c r="E722" s="291"/>
      <c r="F722" s="291"/>
      <c r="G722" s="291"/>
      <c r="H722" s="291"/>
      <c r="I722" s="291" t="s">
        <v>816</v>
      </c>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5" outlineLevel="1">
      <c r="A723" s="530">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5" outlineLevel="1">
      <c r="A724" s="530"/>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90">Z723</f>
        <v>0</v>
      </c>
      <c r="AA724" s="411">
        <f t="shared" ref="AA724" si="2191">AA723</f>
        <v>0</v>
      </c>
      <c r="AB724" s="411">
        <f t="shared" ref="AB724" si="2192">AB723</f>
        <v>0</v>
      </c>
      <c r="AC724" s="411">
        <f t="shared" ref="AC724" si="2193">AC723</f>
        <v>0</v>
      </c>
      <c r="AD724" s="411">
        <f t="shared" ref="AD724" si="2194">AD723</f>
        <v>0</v>
      </c>
      <c r="AE724" s="411">
        <f t="shared" ref="AE724" si="2195">AE723</f>
        <v>0</v>
      </c>
      <c r="AF724" s="411">
        <f t="shared" ref="AF724" si="2196">AF723</f>
        <v>0</v>
      </c>
      <c r="AG724" s="411">
        <f t="shared" ref="AG724" si="2197">AG723</f>
        <v>0</v>
      </c>
      <c r="AH724" s="411">
        <f t="shared" ref="AH724" si="2198">AH723</f>
        <v>0</v>
      </c>
      <c r="AI724" s="411">
        <f t="shared" ref="AI724" si="2199">AI723</f>
        <v>0</v>
      </c>
      <c r="AJ724" s="411">
        <f t="shared" ref="AJ724" si="2200">AJ723</f>
        <v>0</v>
      </c>
      <c r="AK724" s="411">
        <f t="shared" ref="AK724" si="2201">AK723</f>
        <v>0</v>
      </c>
      <c r="AL724" s="411">
        <f t="shared" ref="AL724" si="2202">AL723</f>
        <v>0</v>
      </c>
      <c r="AM724" s="306"/>
    </row>
    <row r="725" spans="1:39" ht="15.5" outlineLevel="1">
      <c r="A725" s="530"/>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6.5" outlineLevel="1">
      <c r="A726" s="530">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5" outlineLevel="1">
      <c r="A727" s="530"/>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203">Z726</f>
        <v>0</v>
      </c>
      <c r="AA727" s="411">
        <f t="shared" ref="AA727" si="2204">AA726</f>
        <v>0</v>
      </c>
      <c r="AB727" s="411">
        <f t="shared" ref="AB727" si="2205">AB726</f>
        <v>0</v>
      </c>
      <c r="AC727" s="411">
        <f t="shared" ref="AC727" si="2206">AC726</f>
        <v>0</v>
      </c>
      <c r="AD727" s="411">
        <f t="shared" ref="AD727" si="2207">AD726</f>
        <v>0</v>
      </c>
      <c r="AE727" s="411">
        <f t="shared" ref="AE727" si="2208">AE726</f>
        <v>0</v>
      </c>
      <c r="AF727" s="411">
        <f t="shared" ref="AF727" si="2209">AF726</f>
        <v>0</v>
      </c>
      <c r="AG727" s="411">
        <f t="shared" ref="AG727" si="2210">AG726</f>
        <v>0</v>
      </c>
      <c r="AH727" s="411">
        <f t="shared" ref="AH727" si="2211">AH726</f>
        <v>0</v>
      </c>
      <c r="AI727" s="411">
        <f t="shared" ref="AI727" si="2212">AI726</f>
        <v>0</v>
      </c>
      <c r="AJ727" s="411">
        <f t="shared" ref="AJ727" si="2213">AJ726</f>
        <v>0</v>
      </c>
      <c r="AK727" s="411">
        <f t="shared" ref="AK727" si="2214">AK726</f>
        <v>0</v>
      </c>
      <c r="AL727" s="411">
        <f t="shared" ref="AL727" si="2215">AL726</f>
        <v>0</v>
      </c>
      <c r="AM727" s="306"/>
    </row>
    <row r="728" spans="1:39" ht="15.5" outlineLevel="1">
      <c r="A728" s="530"/>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1" outlineLevel="1">
      <c r="A729" s="530">
        <v>45</v>
      </c>
      <c r="B729" s="744" t="s">
        <v>813</v>
      </c>
      <c r="C729" s="291" t="s">
        <v>25</v>
      </c>
      <c r="D729" s="295">
        <f>'7.  Persistence Report'!AX222</f>
        <v>744554.17736928631</v>
      </c>
      <c r="E729" s="295">
        <f>'7.  Persistence Report'!AY222</f>
        <v>744554.17736928631</v>
      </c>
      <c r="F729" s="295">
        <f>'7.  Persistence Report'!AZ222</f>
        <v>744554.17736928631</v>
      </c>
      <c r="G729" s="295">
        <f>'7.  Persistence Report'!BA222</f>
        <v>744554.17736928631</v>
      </c>
      <c r="H729" s="295">
        <f>'7.  Persistence Report'!BB222</f>
        <v>744554.17736928631</v>
      </c>
      <c r="I729" s="295">
        <f>'7.  Persistence Report'!BC222</f>
        <v>744554.17736928631</v>
      </c>
      <c r="J729" s="295">
        <f>'7.  Persistence Report'!BD222</f>
        <v>744554.17736928631</v>
      </c>
      <c r="K729" s="295">
        <f>'7.  Persistence Report'!BE222</f>
        <v>744554.17736928631</v>
      </c>
      <c r="L729" s="295">
        <f>'7.  Persistence Report'!BF222</f>
        <v>744554.17736928631</v>
      </c>
      <c r="M729" s="295">
        <f>'7.  Persistence Report'!BG222</f>
        <v>744554.17736928631</v>
      </c>
      <c r="N729" s="295">
        <v>12</v>
      </c>
      <c r="O729" s="295">
        <f>'7.  Persistence Report'!S222</f>
        <v>259.46369192699797</v>
      </c>
      <c r="P729" s="295">
        <f>'7.  Persistence Report'!T222</f>
        <v>259.46369192699797</v>
      </c>
      <c r="Q729" s="295">
        <f>'7.  Persistence Report'!U222</f>
        <v>259.46369192699797</v>
      </c>
      <c r="R729" s="295">
        <f>'7.  Persistence Report'!V222</f>
        <v>259.46369192699797</v>
      </c>
      <c r="S729" s="295">
        <f>'7.  Persistence Report'!W222</f>
        <v>259.46369192699797</v>
      </c>
      <c r="T729" s="295">
        <f>'7.  Persistence Report'!X222</f>
        <v>259.46369192699797</v>
      </c>
      <c r="U729" s="295">
        <f>'7.  Persistence Report'!Y222</f>
        <v>259.46369192699797</v>
      </c>
      <c r="V729" s="295">
        <f>'7.  Persistence Report'!Z222</f>
        <v>259.46369192699797</v>
      </c>
      <c r="W729" s="295">
        <f>'7.  Persistence Report'!AA222</f>
        <v>259.46369192699797</v>
      </c>
      <c r="X729" s="295">
        <f>'7.  Persistence Report'!AB222</f>
        <v>259.46369192699797</v>
      </c>
      <c r="Y729" s="426">
        <v>1</v>
      </c>
      <c r="Z729" s="410"/>
      <c r="AA729" s="410"/>
      <c r="AB729" s="410"/>
      <c r="AC729" s="410"/>
      <c r="AD729" s="410"/>
      <c r="AE729" s="410"/>
      <c r="AF729" s="415"/>
      <c r="AG729" s="415"/>
      <c r="AH729" s="415"/>
      <c r="AI729" s="415"/>
      <c r="AJ729" s="415"/>
      <c r="AK729" s="415"/>
      <c r="AL729" s="415"/>
      <c r="AM729" s="296">
        <f>SUM(Y729:AL729)</f>
        <v>1</v>
      </c>
    </row>
    <row r="730" spans="1:39" ht="15.5" outlineLevel="1">
      <c r="A730" s="530"/>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1</v>
      </c>
      <c r="Z730" s="411">
        <f t="shared" ref="Z730" si="2216">Z729</f>
        <v>0</v>
      </c>
      <c r="AA730" s="411">
        <f t="shared" ref="AA730" si="2217">AA729</f>
        <v>0</v>
      </c>
      <c r="AB730" s="411">
        <f t="shared" ref="AB730" si="2218">AB729</f>
        <v>0</v>
      </c>
      <c r="AC730" s="411">
        <f t="shared" ref="AC730" si="2219">AC729</f>
        <v>0</v>
      </c>
      <c r="AD730" s="411">
        <f t="shared" ref="AD730" si="2220">AD729</f>
        <v>0</v>
      </c>
      <c r="AE730" s="411">
        <f t="shared" ref="AE730" si="2221">AE729</f>
        <v>0</v>
      </c>
      <c r="AF730" s="411">
        <f t="shared" ref="AF730" si="2222">AF729</f>
        <v>0</v>
      </c>
      <c r="AG730" s="411">
        <f t="shared" ref="AG730" si="2223">AG729</f>
        <v>0</v>
      </c>
      <c r="AH730" s="411">
        <f t="shared" ref="AH730" si="2224">AH729</f>
        <v>0</v>
      </c>
      <c r="AI730" s="411">
        <f t="shared" ref="AI730" si="2225">AI729</f>
        <v>0</v>
      </c>
      <c r="AJ730" s="411">
        <f t="shared" ref="AJ730" si="2226">AJ729</f>
        <v>0</v>
      </c>
      <c r="AK730" s="411">
        <f t="shared" ref="AK730" si="2227">AK729</f>
        <v>0</v>
      </c>
      <c r="AL730" s="411">
        <f t="shared" ref="AL730" si="2228">AL729</f>
        <v>0</v>
      </c>
      <c r="AM730" s="306"/>
    </row>
    <row r="731" spans="1:39" ht="15.5" outlineLevel="1">
      <c r="A731" s="530"/>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1" outlineLevel="1">
      <c r="A732" s="530">
        <v>46</v>
      </c>
      <c r="B732" s="428" t="s">
        <v>138</v>
      </c>
      <c r="C732" s="291" t="s">
        <v>25</v>
      </c>
      <c r="D732" s="295">
        <f>'7.  Persistence Report'!AX221</f>
        <v>184200.95299049604</v>
      </c>
      <c r="E732" s="295">
        <f>'7.  Persistence Report'!AY221</f>
        <v>184200.95299049604</v>
      </c>
      <c r="F732" s="295">
        <f>'7.  Persistence Report'!AZ221</f>
        <v>184200.95299049604</v>
      </c>
      <c r="G732" s="295">
        <f>'7.  Persistence Report'!BA221</f>
        <v>184200.95299049604</v>
      </c>
      <c r="H732" s="295">
        <f>'7.  Persistence Report'!BB221</f>
        <v>184200.95299049604</v>
      </c>
      <c r="I732" s="295">
        <f>'7.  Persistence Report'!BC221</f>
        <v>184200.95299049604</v>
      </c>
      <c r="J732" s="295">
        <f>'7.  Persistence Report'!BD221</f>
        <v>184200.95299049604</v>
      </c>
      <c r="K732" s="295">
        <f>'7.  Persistence Report'!BE221</f>
        <v>184200.95299049604</v>
      </c>
      <c r="L732" s="295">
        <f>'7.  Persistence Report'!BF221</f>
        <v>184200.95299049604</v>
      </c>
      <c r="M732" s="295">
        <f>'7.  Persistence Report'!BG221</f>
        <v>184200.95299049604</v>
      </c>
      <c r="N732" s="295">
        <v>12</v>
      </c>
      <c r="O732" s="295">
        <f>'7.  Persistence Report'!S221</f>
        <v>43.287535713017228</v>
      </c>
      <c r="P732" s="295">
        <f>'7.  Persistence Report'!T221</f>
        <v>43.287535713017228</v>
      </c>
      <c r="Q732" s="295">
        <f>'7.  Persistence Report'!U221</f>
        <v>43.287535713017228</v>
      </c>
      <c r="R732" s="295">
        <f>'7.  Persistence Report'!V221</f>
        <v>43.287535713017228</v>
      </c>
      <c r="S732" s="295">
        <f>'7.  Persistence Report'!W221</f>
        <v>43.287535713017228</v>
      </c>
      <c r="T732" s="295">
        <f>'7.  Persistence Report'!X221</f>
        <v>43.287535713017228</v>
      </c>
      <c r="U732" s="295">
        <f>'7.  Persistence Report'!Y221</f>
        <v>43.287535713017228</v>
      </c>
      <c r="V732" s="295">
        <f>'7.  Persistence Report'!Z221</f>
        <v>43.287535713017228</v>
      </c>
      <c r="W732" s="295">
        <f>'7.  Persistence Report'!AA221</f>
        <v>43.287535713017228</v>
      </c>
      <c r="X732" s="295">
        <f>'7.  Persistence Report'!AB221</f>
        <v>43.287535713017228</v>
      </c>
      <c r="Y732" s="426">
        <v>0.04</v>
      </c>
      <c r="Z732" s="410">
        <v>0.86</v>
      </c>
      <c r="AA732" s="410">
        <v>0.1</v>
      </c>
      <c r="AB732" s="410"/>
      <c r="AC732" s="410"/>
      <c r="AD732" s="410"/>
      <c r="AE732" s="410"/>
      <c r="AF732" s="415"/>
      <c r="AG732" s="415"/>
      <c r="AH732" s="415"/>
      <c r="AI732" s="415"/>
      <c r="AJ732" s="415"/>
      <c r="AK732" s="415"/>
      <c r="AL732" s="415"/>
      <c r="AM732" s="296">
        <f>SUM(Y732:AL732)</f>
        <v>1</v>
      </c>
    </row>
    <row r="733" spans="1:39" ht="15.5" outlineLevel="1">
      <c r="A733" s="530"/>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0.04</v>
      </c>
      <c r="Z733" s="411">
        <f t="shared" ref="Z733" si="2229">Z732</f>
        <v>0.86</v>
      </c>
      <c r="AA733" s="411">
        <f t="shared" ref="AA733" si="2230">AA732</f>
        <v>0.1</v>
      </c>
      <c r="AB733" s="411">
        <f t="shared" ref="AB733" si="2231">AB732</f>
        <v>0</v>
      </c>
      <c r="AC733" s="411">
        <f t="shared" ref="AC733" si="2232">AC732</f>
        <v>0</v>
      </c>
      <c r="AD733" s="411">
        <f t="shared" ref="AD733" si="2233">AD732</f>
        <v>0</v>
      </c>
      <c r="AE733" s="411">
        <f t="shared" ref="AE733" si="2234">AE732</f>
        <v>0</v>
      </c>
      <c r="AF733" s="411">
        <f t="shared" ref="AF733" si="2235">AF732</f>
        <v>0</v>
      </c>
      <c r="AG733" s="411">
        <f t="shared" ref="AG733" si="2236">AG732</f>
        <v>0</v>
      </c>
      <c r="AH733" s="411">
        <f t="shared" ref="AH733" si="2237">AH732</f>
        <v>0</v>
      </c>
      <c r="AI733" s="411">
        <f t="shared" ref="AI733" si="2238">AI732</f>
        <v>0</v>
      </c>
      <c r="AJ733" s="411">
        <f t="shared" ref="AJ733" si="2239">AJ732</f>
        <v>0</v>
      </c>
      <c r="AK733" s="411">
        <f t="shared" ref="AK733" si="2240">AK732</f>
        <v>0</v>
      </c>
      <c r="AL733" s="411">
        <f t="shared" ref="AL733" si="2241">AL732</f>
        <v>0</v>
      </c>
      <c r="AM733" s="306"/>
    </row>
    <row r="734" spans="1:39" ht="15.5" outlineLevel="1">
      <c r="A734" s="530"/>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1" outlineLevel="1">
      <c r="A735" s="530">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5" outlineLevel="1">
      <c r="A736" s="530"/>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42">Z735</f>
        <v>0</v>
      </c>
      <c r="AA736" s="411">
        <f t="shared" ref="AA736" si="2243">AA735</f>
        <v>0</v>
      </c>
      <c r="AB736" s="411">
        <f t="shared" ref="AB736" si="2244">AB735</f>
        <v>0</v>
      </c>
      <c r="AC736" s="411">
        <f t="shared" ref="AC736" si="2245">AC735</f>
        <v>0</v>
      </c>
      <c r="AD736" s="411">
        <f t="shared" ref="AD736" si="2246">AD735</f>
        <v>0</v>
      </c>
      <c r="AE736" s="411">
        <f t="shared" ref="AE736" si="2247">AE735</f>
        <v>0</v>
      </c>
      <c r="AF736" s="411">
        <f t="shared" ref="AF736" si="2248">AF735</f>
        <v>0</v>
      </c>
      <c r="AG736" s="411">
        <f t="shared" ref="AG736" si="2249">AG735</f>
        <v>0</v>
      </c>
      <c r="AH736" s="411">
        <f t="shared" ref="AH736" si="2250">AH735</f>
        <v>0</v>
      </c>
      <c r="AI736" s="411">
        <f t="shared" ref="AI736" si="2251">AI735</f>
        <v>0</v>
      </c>
      <c r="AJ736" s="411">
        <f t="shared" ref="AJ736" si="2252">AJ735</f>
        <v>0</v>
      </c>
      <c r="AK736" s="411">
        <f t="shared" ref="AK736" si="2253">AK735</f>
        <v>0</v>
      </c>
      <c r="AL736" s="411">
        <f t="shared" ref="AL736" si="2254">AL735</f>
        <v>0</v>
      </c>
      <c r="AM736" s="306"/>
    </row>
    <row r="737" spans="1:40" ht="15.5" outlineLevel="1">
      <c r="A737" s="530"/>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1" outlineLevel="1">
      <c r="A738" s="530">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5" outlineLevel="1">
      <c r="A739" s="530"/>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55">Z738</f>
        <v>0</v>
      </c>
      <c r="AA739" s="411">
        <f t="shared" ref="AA739" si="2256">AA738</f>
        <v>0</v>
      </c>
      <c r="AB739" s="411">
        <f t="shared" ref="AB739" si="2257">AB738</f>
        <v>0</v>
      </c>
      <c r="AC739" s="411">
        <f t="shared" ref="AC739" si="2258">AC738</f>
        <v>0</v>
      </c>
      <c r="AD739" s="411">
        <f t="shared" ref="AD739" si="2259">AD738</f>
        <v>0</v>
      </c>
      <c r="AE739" s="411">
        <f t="shared" ref="AE739" si="2260">AE738</f>
        <v>0</v>
      </c>
      <c r="AF739" s="411">
        <f t="shared" ref="AF739" si="2261">AF738</f>
        <v>0</v>
      </c>
      <c r="AG739" s="411">
        <f t="shared" ref="AG739" si="2262">AG738</f>
        <v>0</v>
      </c>
      <c r="AH739" s="411">
        <f t="shared" ref="AH739" si="2263">AH738</f>
        <v>0</v>
      </c>
      <c r="AI739" s="411">
        <f t="shared" ref="AI739" si="2264">AI738</f>
        <v>0</v>
      </c>
      <c r="AJ739" s="411">
        <f t="shared" ref="AJ739" si="2265">AJ738</f>
        <v>0</v>
      </c>
      <c r="AK739" s="411">
        <f t="shared" ref="AK739" si="2266">AK738</f>
        <v>0</v>
      </c>
      <c r="AL739" s="411">
        <f t="shared" ref="AL739" si="2267">AL738</f>
        <v>0</v>
      </c>
      <c r="AM739" s="306"/>
    </row>
    <row r="740" spans="1:40" ht="15.5" outlineLevel="1">
      <c r="A740" s="530"/>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1" outlineLevel="1">
      <c r="A741" s="530">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5" outlineLevel="1">
      <c r="A742" s="530"/>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8">Z741</f>
        <v>0</v>
      </c>
      <c r="AA742" s="411">
        <f t="shared" ref="AA742" si="2269">AA741</f>
        <v>0</v>
      </c>
      <c r="AB742" s="411">
        <f t="shared" ref="AB742" si="2270">AB741</f>
        <v>0</v>
      </c>
      <c r="AC742" s="411">
        <f t="shared" ref="AC742" si="2271">AC741</f>
        <v>0</v>
      </c>
      <c r="AD742" s="411">
        <f t="shared" ref="AD742" si="2272">AD741</f>
        <v>0</v>
      </c>
      <c r="AE742" s="411">
        <f t="shared" ref="AE742" si="2273">AE741</f>
        <v>0</v>
      </c>
      <c r="AF742" s="411">
        <f t="shared" ref="AF742" si="2274">AF741</f>
        <v>0</v>
      </c>
      <c r="AG742" s="411">
        <f t="shared" ref="AG742" si="2275">AG741</f>
        <v>0</v>
      </c>
      <c r="AH742" s="411">
        <f t="shared" ref="AH742" si="2276">AH741</f>
        <v>0</v>
      </c>
      <c r="AI742" s="411">
        <f t="shared" ref="AI742" si="2277">AI741</f>
        <v>0</v>
      </c>
      <c r="AJ742" s="411">
        <f t="shared" ref="AJ742" si="2278">AJ741</f>
        <v>0</v>
      </c>
      <c r="AK742" s="411">
        <f t="shared" ref="AK742" si="2279">AK741</f>
        <v>0</v>
      </c>
      <c r="AL742" s="411">
        <f t="shared" ref="AL742" si="2280">AL741</f>
        <v>0</v>
      </c>
      <c r="AM742" s="306"/>
    </row>
    <row r="743" spans="1:40" ht="15.5" outlineLevel="1">
      <c r="A743" s="530"/>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5">
      <c r="B744" s="327" t="s">
        <v>311</v>
      </c>
      <c r="C744" s="329"/>
      <c r="D744" s="329">
        <f>SUM(D587:D742)</f>
        <v>16950048.790463146</v>
      </c>
      <c r="E744" s="329">
        <f t="shared" ref="E744:M744" si="2281">SUM(E587:E742)</f>
        <v>16815283.284986742</v>
      </c>
      <c r="F744" s="329">
        <f t="shared" si="2281"/>
        <v>16815283.284986742</v>
      </c>
      <c r="G744" s="329">
        <f t="shared" si="2281"/>
        <v>16815283.284986742</v>
      </c>
      <c r="H744" s="329">
        <f t="shared" si="2281"/>
        <v>16815283.284986742</v>
      </c>
      <c r="I744" s="329">
        <f t="shared" si="2281"/>
        <v>16815283.284986742</v>
      </c>
      <c r="J744" s="329">
        <f t="shared" si="2281"/>
        <v>16815283.284986742</v>
      </c>
      <c r="K744" s="329">
        <f t="shared" si="2281"/>
        <v>16815283.284986742</v>
      </c>
      <c r="L744" s="329">
        <f t="shared" si="2281"/>
        <v>16815283.284986742</v>
      </c>
      <c r="M744" s="329">
        <f t="shared" si="2281"/>
        <v>16815283.284986742</v>
      </c>
      <c r="N744" s="329"/>
      <c r="O744" s="329">
        <f>SUM(O587:O742)</f>
        <v>1768.1857604677723</v>
      </c>
      <c r="P744" s="329">
        <f t="shared" ref="P744:X744" si="2282">SUM(P587:P742)</f>
        <v>1768.1857604677723</v>
      </c>
      <c r="Q744" s="329">
        <f t="shared" si="2282"/>
        <v>1768.1857604677723</v>
      </c>
      <c r="R744" s="329">
        <f t="shared" si="2282"/>
        <v>1768.1857604677723</v>
      </c>
      <c r="S744" s="329">
        <f t="shared" si="2282"/>
        <v>1768.1857604677723</v>
      </c>
      <c r="T744" s="329">
        <f t="shared" si="2282"/>
        <v>1768.1857604677723</v>
      </c>
      <c r="U744" s="329">
        <f t="shared" si="2282"/>
        <v>1768.1857604677723</v>
      </c>
      <c r="V744" s="329">
        <f t="shared" si="2282"/>
        <v>1768.1857604677723</v>
      </c>
      <c r="W744" s="329">
        <f t="shared" si="2282"/>
        <v>1768.1857604677723</v>
      </c>
      <c r="X744" s="329">
        <f t="shared" si="2282"/>
        <v>1768.1857604677723</v>
      </c>
      <c r="Y744" s="329">
        <f>IF(Y585="kWh",SUMPRODUCT(D587:D742,Y587:Y742))</f>
        <v>5086526.8978633201</v>
      </c>
      <c r="Z744" s="329">
        <f>IF(Z585="kWh",SUMPRODUCT(D587:D742,Z587:Z742))</f>
        <v>2900024.3628340052</v>
      </c>
      <c r="AA744" s="329">
        <f>IF(AA585="kw",SUMPRODUCT(N587:N742,O587:O742,AA587:AA742),SUMPRODUCT(D587:D742,AA587:AA742))</f>
        <v>11596.300055173921</v>
      </c>
      <c r="AB744" s="329">
        <f>IF(AB585="kw",SUMPRODUCT(N587:N742,O587:O742,AB587:AB742),SUMPRODUCT(D587:D742,AB587:AB742))</f>
        <v>2358.9575084091439</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9138000</v>
      </c>
      <c r="Z745" s="392">
        <f>HLOOKUP(Z401,'2. LRAMVA Threshold'!$B$42:$Q$53,10,FALSE)</f>
        <v>918000</v>
      </c>
      <c r="AA745" s="392">
        <f>HLOOKUP(AA401,'2. LRAMVA Threshold'!$B$42:$Q$53,10,FALSE)</f>
        <v>56525.715164811285</v>
      </c>
      <c r="AB745" s="392">
        <f>HLOOKUP(AB401,'2. LRAMVA Threshold'!$B$42:$Q$53,10,FALSE)</f>
        <v>1203.4557846211967</v>
      </c>
      <c r="AC745" s="392">
        <f>HLOOKUP(AC401,'2. LRAMVA Threshold'!$B$42:$Q$53,10,FALSE)</f>
        <v>15.731448164982963</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4.1000000000000003E-3</v>
      </c>
      <c r="Z747" s="341">
        <f>HLOOKUP(Z$35,'3.  Distribution Rates'!$C$122:$P$133,10,FALSE)</f>
        <v>1.6199999999999999E-2</v>
      </c>
      <c r="AA747" s="341">
        <f>HLOOKUP(AA$35,'3.  Distribution Rates'!$C$122:$P$133,10,FALSE)</f>
        <v>4.8822999999999999</v>
      </c>
      <c r="AB747" s="341">
        <f>HLOOKUP(AB$35,'3.  Distribution Rates'!$C$122:$P$133,10,FALSE)</f>
        <v>2.8336999999999999</v>
      </c>
      <c r="AC747" s="341">
        <f>HLOOKUP(AC$35,'3.  Distribution Rates'!$C$122:$P$133,10,FALSE)</f>
        <v>23.8626</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6">
        <f t="shared" ref="AM748:AM755" si="2283">SUM(Y748:AL748)</f>
        <v>0</v>
      </c>
      <c r="AN748" s="443"/>
    </row>
    <row r="749" spans="1:40" ht="15.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6">
        <f t="shared" si="2283"/>
        <v>0</v>
      </c>
      <c r="AN749" s="443"/>
    </row>
    <row r="750" spans="1:40" ht="15.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3582.2106902438068</v>
      </c>
      <c r="Z750" s="378">
        <f>'4.  2011-2014 LRAM'!Z399*Z747</f>
        <v>576.19289115611627</v>
      </c>
      <c r="AA750" s="378">
        <f>'4.  2011-2014 LRAM'!AA399*AA747</f>
        <v>44508.323059621092</v>
      </c>
      <c r="AB750" s="378">
        <f>'4.  2011-2014 LRAM'!AB399*AB747</f>
        <v>505.81833214917577</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6">
        <f t="shared" si="2283"/>
        <v>49172.544973170188</v>
      </c>
      <c r="AN750" s="443"/>
    </row>
    <row r="751" spans="1:40" ht="15.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12066.646865261107</v>
      </c>
      <c r="Z751" s="378">
        <f>'4.  2011-2014 LRAM'!Z529*Z747</f>
        <v>5000.6537682147209</v>
      </c>
      <c r="AA751" s="378">
        <f>'4.  2011-2014 LRAM'!AA529*AA747</f>
        <v>50000.36894204744</v>
      </c>
      <c r="AB751" s="378">
        <f>'4.  2011-2014 LRAM'!AB529*AB747</f>
        <v>619.36406374471414</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6">
        <f t="shared" si="2283"/>
        <v>67687.033639267975</v>
      </c>
      <c r="AN751" s="443"/>
    </row>
    <row r="752" spans="1:40" ht="15.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84">Y210*Y747</f>
        <v>24882.854900000002</v>
      </c>
      <c r="Z752" s="378">
        <f t="shared" si="2284"/>
        <v>125772.89968799999</v>
      </c>
      <c r="AA752" s="378">
        <f t="shared" si="2284"/>
        <v>115681.80207600001</v>
      </c>
      <c r="AB752" s="378">
        <f t="shared" si="2284"/>
        <v>0</v>
      </c>
      <c r="AC752" s="378">
        <f t="shared" si="2284"/>
        <v>0</v>
      </c>
      <c r="AD752" s="378">
        <f t="shared" si="2284"/>
        <v>0</v>
      </c>
      <c r="AE752" s="378">
        <f t="shared" si="2284"/>
        <v>0</v>
      </c>
      <c r="AF752" s="378">
        <f t="shared" si="2284"/>
        <v>0</v>
      </c>
      <c r="AG752" s="378">
        <f t="shared" si="2284"/>
        <v>0</v>
      </c>
      <c r="AH752" s="378">
        <f t="shared" si="2284"/>
        <v>0</v>
      </c>
      <c r="AI752" s="378">
        <f t="shared" si="2284"/>
        <v>0</v>
      </c>
      <c r="AJ752" s="378">
        <f t="shared" si="2284"/>
        <v>0</v>
      </c>
      <c r="AK752" s="378">
        <f t="shared" si="2284"/>
        <v>0</v>
      </c>
      <c r="AL752" s="378">
        <f t="shared" si="2284"/>
        <v>0</v>
      </c>
      <c r="AM752" s="626">
        <f t="shared" si="2283"/>
        <v>266337.55666399997</v>
      </c>
      <c r="AN752" s="443"/>
    </row>
    <row r="753" spans="1:40" ht="15.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85">Y393*Y747</f>
        <v>42129.566400000003</v>
      </c>
      <c r="Z753" s="378">
        <f t="shared" si="2285"/>
        <v>25092.516312</v>
      </c>
      <c r="AA753" s="378">
        <f t="shared" si="2285"/>
        <v>39940.338671999998</v>
      </c>
      <c r="AB753" s="378">
        <f t="shared" si="2285"/>
        <v>10167.3156</v>
      </c>
      <c r="AC753" s="378">
        <f t="shared" si="2285"/>
        <v>0</v>
      </c>
      <c r="AD753" s="378">
        <f t="shared" si="2285"/>
        <v>0</v>
      </c>
      <c r="AE753" s="378">
        <f t="shared" si="2285"/>
        <v>0</v>
      </c>
      <c r="AF753" s="378">
        <f t="shared" si="2285"/>
        <v>0</v>
      </c>
      <c r="AG753" s="378">
        <f t="shared" si="2285"/>
        <v>0</v>
      </c>
      <c r="AH753" s="378">
        <f t="shared" si="2285"/>
        <v>0</v>
      </c>
      <c r="AI753" s="378">
        <f t="shared" si="2285"/>
        <v>0</v>
      </c>
      <c r="AJ753" s="378">
        <f t="shared" si="2285"/>
        <v>0</v>
      </c>
      <c r="AK753" s="378">
        <f t="shared" si="2285"/>
        <v>0</v>
      </c>
      <c r="AL753" s="378">
        <f t="shared" si="2285"/>
        <v>0</v>
      </c>
      <c r="AM753" s="626">
        <f t="shared" si="2283"/>
        <v>117329.736984</v>
      </c>
      <c r="AN753" s="443"/>
    </row>
    <row r="754" spans="1:40" ht="15.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86">Y576*Y747</f>
        <v>66913.54011838288</v>
      </c>
      <c r="Z754" s="378">
        <f t="shared" si="2286"/>
        <v>23984.159534797134</v>
      </c>
      <c r="AA754" s="378">
        <f t="shared" si="2286"/>
        <v>79248.275982471037</v>
      </c>
      <c r="AB754" s="378">
        <f t="shared" si="2286"/>
        <v>0</v>
      </c>
      <c r="AC754" s="378">
        <f t="shared" si="2286"/>
        <v>0</v>
      </c>
      <c r="AD754" s="378">
        <f t="shared" si="2286"/>
        <v>0</v>
      </c>
      <c r="AE754" s="378">
        <f t="shared" si="2286"/>
        <v>0</v>
      </c>
      <c r="AF754" s="378">
        <f t="shared" si="2286"/>
        <v>0</v>
      </c>
      <c r="AG754" s="378">
        <f t="shared" si="2286"/>
        <v>0</v>
      </c>
      <c r="AH754" s="378">
        <f t="shared" si="2286"/>
        <v>0</v>
      </c>
      <c r="AI754" s="378">
        <f t="shared" si="2286"/>
        <v>0</v>
      </c>
      <c r="AJ754" s="378">
        <f t="shared" si="2286"/>
        <v>0</v>
      </c>
      <c r="AK754" s="378">
        <f t="shared" si="2286"/>
        <v>0</v>
      </c>
      <c r="AL754" s="378">
        <f t="shared" si="2286"/>
        <v>0</v>
      </c>
      <c r="AM754" s="626">
        <f t="shared" si="2283"/>
        <v>170145.97563565103</v>
      </c>
      <c r="AN754" s="443"/>
    </row>
    <row r="755" spans="1:40" ht="15.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20854.760281239614</v>
      </c>
      <c r="Z755" s="378">
        <f t="shared" ref="Z755:AL755" si="2287">Z744*Z747</f>
        <v>46980.394677910881</v>
      </c>
      <c r="AA755" s="378">
        <f t="shared" si="2287"/>
        <v>56616.615759375629</v>
      </c>
      <c r="AB755" s="378">
        <f t="shared" si="2287"/>
        <v>6684.5778915789906</v>
      </c>
      <c r="AC755" s="378">
        <f t="shared" si="2287"/>
        <v>0</v>
      </c>
      <c r="AD755" s="378">
        <f t="shared" si="2287"/>
        <v>0</v>
      </c>
      <c r="AE755" s="378">
        <f t="shared" si="2287"/>
        <v>0</v>
      </c>
      <c r="AF755" s="378">
        <f t="shared" si="2287"/>
        <v>0</v>
      </c>
      <c r="AG755" s="378">
        <f t="shared" si="2287"/>
        <v>0</v>
      </c>
      <c r="AH755" s="378">
        <f t="shared" si="2287"/>
        <v>0</v>
      </c>
      <c r="AI755" s="378">
        <f t="shared" si="2287"/>
        <v>0</v>
      </c>
      <c r="AJ755" s="378">
        <f t="shared" si="2287"/>
        <v>0</v>
      </c>
      <c r="AK755" s="378">
        <f t="shared" si="2287"/>
        <v>0</v>
      </c>
      <c r="AL755" s="378">
        <f t="shared" si="2287"/>
        <v>0</v>
      </c>
      <c r="AM755" s="626">
        <f t="shared" si="2283"/>
        <v>131136.34861010511</v>
      </c>
      <c r="AN755" s="443"/>
    </row>
    <row r="756" spans="1:40" ht="15.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170429.57925512741</v>
      </c>
      <c r="Z756" s="346">
        <f>SUM(Z748:Z755)</f>
        <v>227406.81687207881</v>
      </c>
      <c r="AA756" s="346">
        <f t="shared" ref="AA756:AE756" si="2288">SUM(AA748:AA755)</f>
        <v>385995.7244915152</v>
      </c>
      <c r="AB756" s="346">
        <f t="shared" si="2288"/>
        <v>17977.075887472878</v>
      </c>
      <c r="AC756" s="346">
        <f t="shared" si="2288"/>
        <v>0</v>
      </c>
      <c r="AD756" s="346">
        <f t="shared" si="2288"/>
        <v>0</v>
      </c>
      <c r="AE756" s="346">
        <f t="shared" si="2288"/>
        <v>0</v>
      </c>
      <c r="AF756" s="346">
        <f t="shared" ref="AF756:AL756" si="2289">SUM(AF748:AF755)</f>
        <v>0</v>
      </c>
      <c r="AG756" s="346">
        <f t="shared" si="2289"/>
        <v>0</v>
      </c>
      <c r="AH756" s="346">
        <f t="shared" si="2289"/>
        <v>0</v>
      </c>
      <c r="AI756" s="346">
        <f t="shared" si="2289"/>
        <v>0</v>
      </c>
      <c r="AJ756" s="346">
        <f t="shared" si="2289"/>
        <v>0</v>
      </c>
      <c r="AK756" s="346">
        <f t="shared" si="2289"/>
        <v>0</v>
      </c>
      <c r="AL756" s="346">
        <f t="shared" si="2289"/>
        <v>0</v>
      </c>
      <c r="AM756" s="407">
        <f>SUM(AM748:AM755)</f>
        <v>801809.1965061943</v>
      </c>
      <c r="AN756" s="443"/>
    </row>
    <row r="757" spans="1:40" ht="15.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37465.800000000003</v>
      </c>
      <c r="Z757" s="347">
        <f t="shared" ref="Z757:AE757" si="2290">Z745*Z747</f>
        <v>14871.599999999999</v>
      </c>
      <c r="AA757" s="347">
        <f t="shared" si="2290"/>
        <v>275975.49914915813</v>
      </c>
      <c r="AB757" s="347">
        <f t="shared" si="2290"/>
        <v>3410.2326568810849</v>
      </c>
      <c r="AC757" s="347">
        <f t="shared" si="2290"/>
        <v>375.39325498172246</v>
      </c>
      <c r="AD757" s="347">
        <f t="shared" si="2290"/>
        <v>0</v>
      </c>
      <c r="AE757" s="347">
        <f t="shared" si="2290"/>
        <v>0</v>
      </c>
      <c r="AF757" s="347">
        <f t="shared" ref="AF757:AL757" si="2291">AF745*AF747</f>
        <v>0</v>
      </c>
      <c r="AG757" s="347">
        <f t="shared" si="2291"/>
        <v>0</v>
      </c>
      <c r="AH757" s="347">
        <f t="shared" si="2291"/>
        <v>0</v>
      </c>
      <c r="AI757" s="347">
        <f t="shared" si="2291"/>
        <v>0</v>
      </c>
      <c r="AJ757" s="347">
        <f t="shared" si="2291"/>
        <v>0</v>
      </c>
      <c r="AK757" s="347">
        <f t="shared" si="2291"/>
        <v>0</v>
      </c>
      <c r="AL757" s="347">
        <f t="shared" si="2291"/>
        <v>0</v>
      </c>
      <c r="AM757" s="407">
        <f>SUM(Y757:AL757)</f>
        <v>332098.52506102098</v>
      </c>
      <c r="AN757" s="443"/>
    </row>
    <row r="758" spans="1:40" ht="15.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469710.67144517333</v>
      </c>
      <c r="AN758" s="443"/>
    </row>
    <row r="759" spans="1:40" ht="15.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5061385.8523422135</v>
      </c>
      <c r="Z760" s="291">
        <f>SUMPRODUCT(E587:E742,Z587:Z742)</f>
        <v>2790399.9028787063</v>
      </c>
      <c r="AA760" s="291">
        <f t="shared" ref="AA760:AL760" si="2292">IF(AA585="kw",SUMPRODUCT($N$587:$N$742,$P$587:$P$742,AA587:AA742),SUMPRODUCT($E$587:$E$742,AA587:AA742))</f>
        <v>11596.300055173921</v>
      </c>
      <c r="AB760" s="291">
        <f t="shared" si="2292"/>
        <v>2358.9575084091439</v>
      </c>
      <c r="AC760" s="291">
        <f t="shared" si="2292"/>
        <v>0</v>
      </c>
      <c r="AD760" s="291">
        <f t="shared" si="2292"/>
        <v>0</v>
      </c>
      <c r="AE760" s="291">
        <f t="shared" si="2292"/>
        <v>0</v>
      </c>
      <c r="AF760" s="291">
        <f t="shared" si="2292"/>
        <v>0</v>
      </c>
      <c r="AG760" s="291">
        <f t="shared" si="2292"/>
        <v>0</v>
      </c>
      <c r="AH760" s="291">
        <f t="shared" si="2292"/>
        <v>0</v>
      </c>
      <c r="AI760" s="291">
        <f t="shared" si="2292"/>
        <v>0</v>
      </c>
      <c r="AJ760" s="291">
        <f t="shared" si="2292"/>
        <v>0</v>
      </c>
      <c r="AK760" s="291">
        <f t="shared" si="2292"/>
        <v>0</v>
      </c>
      <c r="AL760" s="291">
        <f t="shared" si="2292"/>
        <v>0</v>
      </c>
      <c r="AM760" s="337"/>
    </row>
    <row r="761" spans="1:40" ht="15.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5061385.8523422135</v>
      </c>
      <c r="Z761" s="326">
        <f>SUMPRODUCT(F587:F742,Z587:Z742)</f>
        <v>2790399.9028787063</v>
      </c>
      <c r="AA761" s="326">
        <f t="shared" ref="AA761:AL761" si="2293">IF(AA585="kw",SUMPRODUCT($N$587:$N$742,$Q$587:$Q$742,AA587:AA742),SUMPRODUCT($F$587:$F$742,AA587:AA742))</f>
        <v>11596.300055173921</v>
      </c>
      <c r="AB761" s="326">
        <f t="shared" si="2293"/>
        <v>2358.9575084091439</v>
      </c>
      <c r="AC761" s="326">
        <f t="shared" si="2293"/>
        <v>0</v>
      </c>
      <c r="AD761" s="326">
        <f t="shared" si="2293"/>
        <v>0</v>
      </c>
      <c r="AE761" s="326">
        <f t="shared" si="2293"/>
        <v>0</v>
      </c>
      <c r="AF761" s="326">
        <f t="shared" si="2293"/>
        <v>0</v>
      </c>
      <c r="AG761" s="326">
        <f t="shared" si="2293"/>
        <v>0</v>
      </c>
      <c r="AH761" s="326">
        <f t="shared" si="2293"/>
        <v>0</v>
      </c>
      <c r="AI761" s="326">
        <f t="shared" si="2293"/>
        <v>0</v>
      </c>
      <c r="AJ761" s="326">
        <f t="shared" si="2293"/>
        <v>0</v>
      </c>
      <c r="AK761" s="326">
        <f t="shared" si="2293"/>
        <v>0</v>
      </c>
      <c r="AL761" s="326">
        <f t="shared" si="2293"/>
        <v>0</v>
      </c>
      <c r="AM761" s="386"/>
    </row>
    <row r="762" spans="1:40" ht="20.25" customHeight="1">
      <c r="B762" s="368" t="s">
        <v>584</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5">
      <c r="B765" s="280" t="s">
        <v>327</v>
      </c>
      <c r="C765" s="281"/>
      <c r="D765" s="587" t="s">
        <v>525</v>
      </c>
      <c r="E765" s="253"/>
      <c r="F765" s="587"/>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16" t="s">
        <v>211</v>
      </c>
      <c r="C766" s="818" t="s">
        <v>33</v>
      </c>
      <c r="D766" s="284" t="s">
        <v>421</v>
      </c>
      <c r="E766" s="820" t="s">
        <v>209</v>
      </c>
      <c r="F766" s="821"/>
      <c r="G766" s="821"/>
      <c r="H766" s="821"/>
      <c r="I766" s="821"/>
      <c r="J766" s="821"/>
      <c r="K766" s="821"/>
      <c r="L766" s="821"/>
      <c r="M766" s="822"/>
      <c r="N766" s="826" t="s">
        <v>213</v>
      </c>
      <c r="O766" s="284" t="s">
        <v>422</v>
      </c>
      <c r="P766" s="820" t="s">
        <v>212</v>
      </c>
      <c r="Q766" s="821"/>
      <c r="R766" s="821"/>
      <c r="S766" s="821"/>
      <c r="T766" s="821"/>
      <c r="U766" s="821"/>
      <c r="V766" s="821"/>
      <c r="W766" s="821"/>
      <c r="X766" s="822"/>
      <c r="Y766" s="823" t="s">
        <v>243</v>
      </c>
      <c r="Z766" s="824"/>
      <c r="AA766" s="824"/>
      <c r="AB766" s="824"/>
      <c r="AC766" s="824"/>
      <c r="AD766" s="824"/>
      <c r="AE766" s="824"/>
      <c r="AF766" s="824"/>
      <c r="AG766" s="824"/>
      <c r="AH766" s="824"/>
      <c r="AI766" s="824"/>
      <c r="AJ766" s="824"/>
      <c r="AK766" s="824"/>
      <c r="AL766" s="824"/>
      <c r="AM766" s="825"/>
    </row>
    <row r="767" spans="1:40" ht="65.25" customHeight="1">
      <c r="B767" s="817"/>
      <c r="C767" s="819"/>
      <c r="D767" s="285">
        <v>2019</v>
      </c>
      <c r="E767" s="285">
        <v>2020</v>
      </c>
      <c r="F767" s="285">
        <v>2021</v>
      </c>
      <c r="G767" s="285">
        <v>2022</v>
      </c>
      <c r="H767" s="285">
        <v>2023</v>
      </c>
      <c r="I767" s="285">
        <v>2024</v>
      </c>
      <c r="J767" s="285">
        <v>2025</v>
      </c>
      <c r="K767" s="285">
        <v>2026</v>
      </c>
      <c r="L767" s="285">
        <v>2027</v>
      </c>
      <c r="M767" s="285">
        <v>2028</v>
      </c>
      <c r="N767" s="827"/>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kW</v>
      </c>
      <c r="AB767" s="285" t="str">
        <f>'1.  LRAMVA Summary'!G52</f>
        <v>GS&gt;1,000 kW</v>
      </c>
      <c r="AC767" s="285" t="str">
        <f>'1.  LRAMVA Summary'!H52</f>
        <v>Street Lighting</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0"/>
      <c r="B768" s="516" t="s">
        <v>503</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5" outlineLevel="1">
      <c r="A769" s="530"/>
      <c r="B769" s="502" t="s">
        <v>496</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5" outlineLevel="1">
      <c r="A770" s="530">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5" outlineLevel="1">
      <c r="A771" s="530"/>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94">Z770</f>
        <v>0</v>
      </c>
      <c r="AA771" s="411">
        <f t="shared" ref="AA771" si="2295">AA770</f>
        <v>0</v>
      </c>
      <c r="AB771" s="411">
        <f t="shared" ref="AB771" si="2296">AB770</f>
        <v>0</v>
      </c>
      <c r="AC771" s="411">
        <f t="shared" ref="AC771" si="2297">AC770</f>
        <v>0</v>
      </c>
      <c r="AD771" s="411">
        <f t="shared" ref="AD771" si="2298">AD770</f>
        <v>0</v>
      </c>
      <c r="AE771" s="411">
        <f t="shared" ref="AE771" si="2299">AE770</f>
        <v>0</v>
      </c>
      <c r="AF771" s="411">
        <f t="shared" ref="AF771" si="2300">AF770</f>
        <v>0</v>
      </c>
      <c r="AG771" s="411">
        <f t="shared" ref="AG771" si="2301">AG770</f>
        <v>0</v>
      </c>
      <c r="AH771" s="411">
        <f t="shared" ref="AH771" si="2302">AH770</f>
        <v>0</v>
      </c>
      <c r="AI771" s="411">
        <f t="shared" ref="AI771" si="2303">AI770</f>
        <v>0</v>
      </c>
      <c r="AJ771" s="411">
        <f t="shared" ref="AJ771" si="2304">AJ770</f>
        <v>0</v>
      </c>
      <c r="AK771" s="411">
        <f t="shared" ref="AK771" si="2305">AK770</f>
        <v>0</v>
      </c>
      <c r="AL771" s="411">
        <f t="shared" ref="AL771" si="2306">AL770</f>
        <v>0</v>
      </c>
      <c r="AM771" s="297"/>
    </row>
    <row r="772" spans="1:39" ht="15.5" outlineLevel="1">
      <c r="A772" s="530"/>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5" outlineLevel="1">
      <c r="A773" s="530">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5" outlineLevel="1">
      <c r="A774" s="530"/>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07">Z773</f>
        <v>0</v>
      </c>
      <c r="AA774" s="411">
        <f t="shared" ref="AA774" si="2308">AA773</f>
        <v>0</v>
      </c>
      <c r="AB774" s="411">
        <f t="shared" ref="AB774" si="2309">AB773</f>
        <v>0</v>
      </c>
      <c r="AC774" s="411">
        <f t="shared" ref="AC774" si="2310">AC773</f>
        <v>0</v>
      </c>
      <c r="AD774" s="411">
        <f t="shared" ref="AD774" si="2311">AD773</f>
        <v>0</v>
      </c>
      <c r="AE774" s="411">
        <f t="shared" ref="AE774" si="2312">AE773</f>
        <v>0</v>
      </c>
      <c r="AF774" s="411">
        <f t="shared" ref="AF774" si="2313">AF773</f>
        <v>0</v>
      </c>
      <c r="AG774" s="411">
        <f t="shared" ref="AG774" si="2314">AG773</f>
        <v>0</v>
      </c>
      <c r="AH774" s="411">
        <f t="shared" ref="AH774" si="2315">AH773</f>
        <v>0</v>
      </c>
      <c r="AI774" s="411">
        <f t="shared" ref="AI774" si="2316">AI773</f>
        <v>0</v>
      </c>
      <c r="AJ774" s="411">
        <f t="shared" ref="AJ774" si="2317">AJ773</f>
        <v>0</v>
      </c>
      <c r="AK774" s="411">
        <f t="shared" ref="AK774" si="2318">AK773</f>
        <v>0</v>
      </c>
      <c r="AL774" s="411">
        <f t="shared" ref="AL774" si="2319">AL773</f>
        <v>0</v>
      </c>
      <c r="AM774" s="297"/>
    </row>
    <row r="775" spans="1:39" ht="15.5" outlineLevel="1">
      <c r="A775" s="530"/>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5" outlineLevel="1">
      <c r="A776" s="530">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5" outlineLevel="1">
      <c r="A777" s="530"/>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20">Z776</f>
        <v>0</v>
      </c>
      <c r="AA777" s="411">
        <f t="shared" ref="AA777" si="2321">AA776</f>
        <v>0</v>
      </c>
      <c r="AB777" s="411">
        <f t="shared" ref="AB777" si="2322">AB776</f>
        <v>0</v>
      </c>
      <c r="AC777" s="411">
        <f t="shared" ref="AC777" si="2323">AC776</f>
        <v>0</v>
      </c>
      <c r="AD777" s="411">
        <f t="shared" ref="AD777" si="2324">AD776</f>
        <v>0</v>
      </c>
      <c r="AE777" s="411">
        <f t="shared" ref="AE777" si="2325">AE776</f>
        <v>0</v>
      </c>
      <c r="AF777" s="411">
        <f t="shared" ref="AF777" si="2326">AF776</f>
        <v>0</v>
      </c>
      <c r="AG777" s="411">
        <f t="shared" ref="AG777" si="2327">AG776</f>
        <v>0</v>
      </c>
      <c r="AH777" s="411">
        <f t="shared" ref="AH777" si="2328">AH776</f>
        <v>0</v>
      </c>
      <c r="AI777" s="411">
        <f t="shared" ref="AI777" si="2329">AI776</f>
        <v>0</v>
      </c>
      <c r="AJ777" s="411">
        <f t="shared" ref="AJ777" si="2330">AJ776</f>
        <v>0</v>
      </c>
      <c r="AK777" s="411">
        <f t="shared" ref="AK777" si="2331">AK776</f>
        <v>0</v>
      </c>
      <c r="AL777" s="411">
        <f t="shared" ref="AL777" si="2332">AL776</f>
        <v>0</v>
      </c>
      <c r="AM777" s="297"/>
    </row>
    <row r="778" spans="1:39" ht="15.5" outlineLevel="1">
      <c r="A778" s="530"/>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5" outlineLevel="1">
      <c r="A779" s="530">
        <v>4</v>
      </c>
      <c r="B779" s="518" t="s">
        <v>668</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5" outlineLevel="1">
      <c r="A780" s="530"/>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33">Z779</f>
        <v>0</v>
      </c>
      <c r="AA780" s="411">
        <f t="shared" ref="AA780" si="2334">AA779</f>
        <v>0</v>
      </c>
      <c r="AB780" s="411">
        <f t="shared" ref="AB780" si="2335">AB779</f>
        <v>0</v>
      </c>
      <c r="AC780" s="411">
        <f t="shared" ref="AC780" si="2336">AC779</f>
        <v>0</v>
      </c>
      <c r="AD780" s="411">
        <f t="shared" ref="AD780" si="2337">AD779</f>
        <v>0</v>
      </c>
      <c r="AE780" s="411">
        <f t="shared" ref="AE780" si="2338">AE779</f>
        <v>0</v>
      </c>
      <c r="AF780" s="411">
        <f t="shared" ref="AF780" si="2339">AF779</f>
        <v>0</v>
      </c>
      <c r="AG780" s="411">
        <f t="shared" ref="AG780" si="2340">AG779</f>
        <v>0</v>
      </c>
      <c r="AH780" s="411">
        <f t="shared" ref="AH780" si="2341">AH779</f>
        <v>0</v>
      </c>
      <c r="AI780" s="411">
        <f t="shared" ref="AI780" si="2342">AI779</f>
        <v>0</v>
      </c>
      <c r="AJ780" s="411">
        <f t="shared" ref="AJ780" si="2343">AJ779</f>
        <v>0</v>
      </c>
      <c r="AK780" s="411">
        <f t="shared" ref="AK780" si="2344">AK779</f>
        <v>0</v>
      </c>
      <c r="AL780" s="411">
        <f t="shared" ref="AL780" si="2345">AL779</f>
        <v>0</v>
      </c>
      <c r="AM780" s="297"/>
    </row>
    <row r="781" spans="1:39" ht="15.5" outlineLevel="1">
      <c r="A781" s="530"/>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0">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0"/>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46">Z782</f>
        <v>0</v>
      </c>
      <c r="AA783" s="411">
        <f t="shared" ref="AA783" si="2347">AA782</f>
        <v>0</v>
      </c>
      <c r="AB783" s="411">
        <f t="shared" ref="AB783" si="2348">AB782</f>
        <v>0</v>
      </c>
      <c r="AC783" s="411">
        <f t="shared" ref="AC783" si="2349">AC782</f>
        <v>0</v>
      </c>
      <c r="AD783" s="411">
        <f t="shared" ref="AD783" si="2350">AD782</f>
        <v>0</v>
      </c>
      <c r="AE783" s="411">
        <f t="shared" ref="AE783" si="2351">AE782</f>
        <v>0</v>
      </c>
      <c r="AF783" s="411">
        <f t="shared" ref="AF783" si="2352">AF782</f>
        <v>0</v>
      </c>
      <c r="AG783" s="411">
        <f t="shared" ref="AG783" si="2353">AG782</f>
        <v>0</v>
      </c>
      <c r="AH783" s="411">
        <f t="shared" ref="AH783" si="2354">AH782</f>
        <v>0</v>
      </c>
      <c r="AI783" s="411">
        <f t="shared" ref="AI783" si="2355">AI782</f>
        <v>0</v>
      </c>
      <c r="AJ783" s="411">
        <f t="shared" ref="AJ783" si="2356">AJ782</f>
        <v>0</v>
      </c>
      <c r="AK783" s="411">
        <f t="shared" ref="AK783" si="2357">AK782</f>
        <v>0</v>
      </c>
      <c r="AL783" s="411">
        <f t="shared" ref="AL783" si="2358">AL782</f>
        <v>0</v>
      </c>
      <c r="AM783" s="297"/>
    </row>
    <row r="784" spans="1:39" ht="15.5" outlineLevel="1">
      <c r="A784" s="530"/>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5" outlineLevel="1">
      <c r="A785" s="530"/>
      <c r="B785" s="319" t="s">
        <v>497</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5" outlineLevel="1">
      <c r="A786" s="530">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5" outlineLevel="1">
      <c r="A787" s="530"/>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9">Z786</f>
        <v>0</v>
      </c>
      <c r="AA787" s="411">
        <f t="shared" ref="AA787" si="2360">AA786</f>
        <v>0</v>
      </c>
      <c r="AB787" s="411">
        <f t="shared" ref="AB787" si="2361">AB786</f>
        <v>0</v>
      </c>
      <c r="AC787" s="411">
        <f t="shared" ref="AC787" si="2362">AC786</f>
        <v>0</v>
      </c>
      <c r="AD787" s="411">
        <f t="shared" ref="AD787" si="2363">AD786</f>
        <v>0</v>
      </c>
      <c r="AE787" s="411">
        <f t="shared" ref="AE787" si="2364">AE786</f>
        <v>0</v>
      </c>
      <c r="AF787" s="411">
        <f t="shared" ref="AF787" si="2365">AF786</f>
        <v>0</v>
      </c>
      <c r="AG787" s="411">
        <f t="shared" ref="AG787" si="2366">AG786</f>
        <v>0</v>
      </c>
      <c r="AH787" s="411">
        <f t="shared" ref="AH787" si="2367">AH786</f>
        <v>0</v>
      </c>
      <c r="AI787" s="411">
        <f t="shared" ref="AI787" si="2368">AI786</f>
        <v>0</v>
      </c>
      <c r="AJ787" s="411">
        <f t="shared" ref="AJ787" si="2369">AJ786</f>
        <v>0</v>
      </c>
      <c r="AK787" s="411">
        <f t="shared" ref="AK787" si="2370">AK786</f>
        <v>0</v>
      </c>
      <c r="AL787" s="411">
        <f t="shared" ref="AL787" si="2371">AL786</f>
        <v>0</v>
      </c>
      <c r="AM787" s="311"/>
    </row>
    <row r="788" spans="1:39" ht="15.5" outlineLevel="1">
      <c r="A788" s="530"/>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1" outlineLevel="1">
      <c r="A789" s="530">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5" outlineLevel="1">
      <c r="A790" s="530"/>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72">Z789</f>
        <v>0</v>
      </c>
      <c r="AA790" s="411">
        <f t="shared" ref="AA790" si="2373">AA789</f>
        <v>0</v>
      </c>
      <c r="AB790" s="411">
        <f t="shared" ref="AB790" si="2374">AB789</f>
        <v>0</v>
      </c>
      <c r="AC790" s="411">
        <f t="shared" ref="AC790" si="2375">AC789</f>
        <v>0</v>
      </c>
      <c r="AD790" s="411">
        <f t="shared" ref="AD790" si="2376">AD789</f>
        <v>0</v>
      </c>
      <c r="AE790" s="411">
        <f t="shared" ref="AE790" si="2377">AE789</f>
        <v>0</v>
      </c>
      <c r="AF790" s="411">
        <f t="shared" ref="AF790" si="2378">AF789</f>
        <v>0</v>
      </c>
      <c r="AG790" s="411">
        <f t="shared" ref="AG790" si="2379">AG789</f>
        <v>0</v>
      </c>
      <c r="AH790" s="411">
        <f t="shared" ref="AH790" si="2380">AH789</f>
        <v>0</v>
      </c>
      <c r="AI790" s="411">
        <f t="shared" ref="AI790" si="2381">AI789</f>
        <v>0</v>
      </c>
      <c r="AJ790" s="411">
        <f t="shared" ref="AJ790" si="2382">AJ789</f>
        <v>0</v>
      </c>
      <c r="AK790" s="411">
        <f t="shared" ref="AK790" si="2383">AK789</f>
        <v>0</v>
      </c>
      <c r="AL790" s="411">
        <f t="shared" ref="AL790" si="2384">AL789</f>
        <v>0</v>
      </c>
      <c r="AM790" s="311"/>
    </row>
    <row r="791" spans="1:39" ht="15.5" outlineLevel="1">
      <c r="A791" s="530"/>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1" outlineLevel="1">
      <c r="A792" s="530">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5" outlineLevel="1">
      <c r="A793" s="530"/>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85">Z792</f>
        <v>0</v>
      </c>
      <c r="AA793" s="411">
        <f t="shared" ref="AA793" si="2386">AA792</f>
        <v>0</v>
      </c>
      <c r="AB793" s="411">
        <f t="shared" ref="AB793" si="2387">AB792</f>
        <v>0</v>
      </c>
      <c r="AC793" s="411">
        <f t="shared" ref="AC793" si="2388">AC792</f>
        <v>0</v>
      </c>
      <c r="AD793" s="411">
        <f t="shared" ref="AD793" si="2389">AD792</f>
        <v>0</v>
      </c>
      <c r="AE793" s="411">
        <f t="shared" ref="AE793" si="2390">AE792</f>
        <v>0</v>
      </c>
      <c r="AF793" s="411">
        <f t="shared" ref="AF793" si="2391">AF792</f>
        <v>0</v>
      </c>
      <c r="AG793" s="411">
        <f t="shared" ref="AG793" si="2392">AG792</f>
        <v>0</v>
      </c>
      <c r="AH793" s="411">
        <f t="shared" ref="AH793" si="2393">AH792</f>
        <v>0</v>
      </c>
      <c r="AI793" s="411">
        <f t="shared" ref="AI793" si="2394">AI792</f>
        <v>0</v>
      </c>
      <c r="AJ793" s="411">
        <f t="shared" ref="AJ793" si="2395">AJ792</f>
        <v>0</v>
      </c>
      <c r="AK793" s="411">
        <f t="shared" ref="AK793" si="2396">AK792</f>
        <v>0</v>
      </c>
      <c r="AL793" s="411">
        <f t="shared" ref="AL793" si="2397">AL792</f>
        <v>0</v>
      </c>
      <c r="AM793" s="311"/>
    </row>
    <row r="794" spans="1:39" ht="15.5" outlineLevel="1">
      <c r="A794" s="530"/>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1" outlineLevel="1">
      <c r="A795" s="530">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5" outlineLevel="1">
      <c r="A796" s="530"/>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8">Z795</f>
        <v>0</v>
      </c>
      <c r="AA796" s="411">
        <f t="shared" ref="AA796" si="2399">AA795</f>
        <v>0</v>
      </c>
      <c r="AB796" s="411">
        <f t="shared" ref="AB796" si="2400">AB795</f>
        <v>0</v>
      </c>
      <c r="AC796" s="411">
        <f t="shared" ref="AC796" si="2401">AC795</f>
        <v>0</v>
      </c>
      <c r="AD796" s="411">
        <f t="shared" ref="AD796" si="2402">AD795</f>
        <v>0</v>
      </c>
      <c r="AE796" s="411">
        <f t="shared" ref="AE796" si="2403">AE795</f>
        <v>0</v>
      </c>
      <c r="AF796" s="411">
        <f t="shared" ref="AF796" si="2404">AF795</f>
        <v>0</v>
      </c>
      <c r="AG796" s="411">
        <f t="shared" ref="AG796" si="2405">AG795</f>
        <v>0</v>
      </c>
      <c r="AH796" s="411">
        <f t="shared" ref="AH796" si="2406">AH795</f>
        <v>0</v>
      </c>
      <c r="AI796" s="411">
        <f t="shared" ref="AI796" si="2407">AI795</f>
        <v>0</v>
      </c>
      <c r="AJ796" s="411">
        <f t="shared" ref="AJ796" si="2408">AJ795</f>
        <v>0</v>
      </c>
      <c r="AK796" s="411">
        <f t="shared" ref="AK796" si="2409">AK795</f>
        <v>0</v>
      </c>
      <c r="AL796" s="411">
        <f t="shared" ref="AL796" si="2410">AL795</f>
        <v>0</v>
      </c>
      <c r="AM796" s="311"/>
    </row>
    <row r="797" spans="1:39" ht="15.5" outlineLevel="1">
      <c r="A797" s="530"/>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1" outlineLevel="1">
      <c r="A798" s="530">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5" outlineLevel="1">
      <c r="A799" s="530"/>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11">Z798</f>
        <v>0</v>
      </c>
      <c r="AA799" s="411">
        <f t="shared" ref="AA799" si="2412">AA798</f>
        <v>0</v>
      </c>
      <c r="AB799" s="411">
        <f t="shared" ref="AB799" si="2413">AB798</f>
        <v>0</v>
      </c>
      <c r="AC799" s="411">
        <f t="shared" ref="AC799" si="2414">AC798</f>
        <v>0</v>
      </c>
      <c r="AD799" s="411">
        <f t="shared" ref="AD799" si="2415">AD798</f>
        <v>0</v>
      </c>
      <c r="AE799" s="411">
        <f t="shared" ref="AE799" si="2416">AE798</f>
        <v>0</v>
      </c>
      <c r="AF799" s="411">
        <f t="shared" ref="AF799" si="2417">AF798</f>
        <v>0</v>
      </c>
      <c r="AG799" s="411">
        <f t="shared" ref="AG799" si="2418">AG798</f>
        <v>0</v>
      </c>
      <c r="AH799" s="411">
        <f t="shared" ref="AH799" si="2419">AH798</f>
        <v>0</v>
      </c>
      <c r="AI799" s="411">
        <f t="shared" ref="AI799" si="2420">AI798</f>
        <v>0</v>
      </c>
      <c r="AJ799" s="411">
        <f t="shared" ref="AJ799" si="2421">AJ798</f>
        <v>0</v>
      </c>
      <c r="AK799" s="411">
        <f t="shared" ref="AK799" si="2422">AK798</f>
        <v>0</v>
      </c>
      <c r="AL799" s="411">
        <f t="shared" ref="AL799" si="2423">AL798</f>
        <v>0</v>
      </c>
      <c r="AM799" s="311"/>
    </row>
    <row r="800" spans="1:39" ht="15.5" outlineLevel="1">
      <c r="A800" s="530"/>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5" outlineLevel="1">
      <c r="A801" s="530"/>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1" outlineLevel="1">
      <c r="A802" s="530">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5" outlineLevel="1">
      <c r="A803" s="530"/>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24">Z802</f>
        <v>0</v>
      </c>
      <c r="AA803" s="411">
        <f t="shared" ref="AA803" si="2425">AA802</f>
        <v>0</v>
      </c>
      <c r="AB803" s="411">
        <f t="shared" ref="AB803" si="2426">AB802</f>
        <v>0</v>
      </c>
      <c r="AC803" s="411">
        <f t="shared" ref="AC803" si="2427">AC802</f>
        <v>0</v>
      </c>
      <c r="AD803" s="411">
        <f t="shared" ref="AD803" si="2428">AD802</f>
        <v>0</v>
      </c>
      <c r="AE803" s="411">
        <f t="shared" ref="AE803" si="2429">AE802</f>
        <v>0</v>
      </c>
      <c r="AF803" s="411">
        <f t="shared" ref="AF803" si="2430">AF802</f>
        <v>0</v>
      </c>
      <c r="AG803" s="411">
        <f t="shared" ref="AG803" si="2431">AG802</f>
        <v>0</v>
      </c>
      <c r="AH803" s="411">
        <f t="shared" ref="AH803" si="2432">AH802</f>
        <v>0</v>
      </c>
      <c r="AI803" s="411">
        <f t="shared" ref="AI803" si="2433">AI802</f>
        <v>0</v>
      </c>
      <c r="AJ803" s="411">
        <f t="shared" ref="AJ803" si="2434">AJ802</f>
        <v>0</v>
      </c>
      <c r="AK803" s="411">
        <f t="shared" ref="AK803" si="2435">AK802</f>
        <v>0</v>
      </c>
      <c r="AL803" s="411">
        <f t="shared" ref="AL803" si="2436">AL802</f>
        <v>0</v>
      </c>
      <c r="AM803" s="297"/>
    </row>
    <row r="804" spans="1:39" ht="15.5" outlineLevel="1">
      <c r="A804" s="530"/>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1" outlineLevel="1">
      <c r="A805" s="530">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5" outlineLevel="1">
      <c r="A806" s="530"/>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7">Z805</f>
        <v>0</v>
      </c>
      <c r="AA806" s="411">
        <f t="shared" ref="AA806" si="2438">AA805</f>
        <v>0</v>
      </c>
      <c r="AB806" s="411">
        <f t="shared" ref="AB806" si="2439">AB805</f>
        <v>0</v>
      </c>
      <c r="AC806" s="411">
        <f t="shared" ref="AC806" si="2440">AC805</f>
        <v>0</v>
      </c>
      <c r="AD806" s="411">
        <f t="shared" ref="AD806" si="2441">AD805</f>
        <v>0</v>
      </c>
      <c r="AE806" s="411">
        <f t="shared" ref="AE806" si="2442">AE805</f>
        <v>0</v>
      </c>
      <c r="AF806" s="411">
        <f t="shared" ref="AF806" si="2443">AF805</f>
        <v>0</v>
      </c>
      <c r="AG806" s="411">
        <f t="shared" ref="AG806" si="2444">AG805</f>
        <v>0</v>
      </c>
      <c r="AH806" s="411">
        <f t="shared" ref="AH806" si="2445">AH805</f>
        <v>0</v>
      </c>
      <c r="AI806" s="411">
        <f t="shared" ref="AI806" si="2446">AI805</f>
        <v>0</v>
      </c>
      <c r="AJ806" s="411">
        <f t="shared" ref="AJ806" si="2447">AJ805</f>
        <v>0</v>
      </c>
      <c r="AK806" s="411">
        <f t="shared" ref="AK806" si="2448">AK805</f>
        <v>0</v>
      </c>
      <c r="AL806" s="411">
        <f t="shared" ref="AL806" si="2449">AL805</f>
        <v>0</v>
      </c>
      <c r="AM806" s="297"/>
    </row>
    <row r="807" spans="1:39" ht="15.5" outlineLevel="1">
      <c r="A807" s="530"/>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1" outlineLevel="1">
      <c r="A808" s="530">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5" outlineLevel="1">
      <c r="A809" s="530"/>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50">Z808</f>
        <v>0</v>
      </c>
      <c r="AA809" s="411">
        <f t="shared" ref="AA809" si="2451">AA808</f>
        <v>0</v>
      </c>
      <c r="AB809" s="411">
        <f t="shared" ref="AB809" si="2452">AB808</f>
        <v>0</v>
      </c>
      <c r="AC809" s="411">
        <f t="shared" ref="AC809" si="2453">AC808</f>
        <v>0</v>
      </c>
      <c r="AD809" s="411">
        <f t="shared" ref="AD809" si="2454">AD808</f>
        <v>0</v>
      </c>
      <c r="AE809" s="411">
        <f t="shared" ref="AE809" si="2455">AE808</f>
        <v>0</v>
      </c>
      <c r="AF809" s="411">
        <f t="shared" ref="AF809" si="2456">AF808</f>
        <v>0</v>
      </c>
      <c r="AG809" s="411">
        <f t="shared" ref="AG809" si="2457">AG808</f>
        <v>0</v>
      </c>
      <c r="AH809" s="411">
        <f t="shared" ref="AH809" si="2458">AH808</f>
        <v>0</v>
      </c>
      <c r="AI809" s="411">
        <f t="shared" ref="AI809" si="2459">AI808</f>
        <v>0</v>
      </c>
      <c r="AJ809" s="411">
        <f t="shared" ref="AJ809" si="2460">AJ808</f>
        <v>0</v>
      </c>
      <c r="AK809" s="411">
        <f t="shared" ref="AK809" si="2461">AK808</f>
        <v>0</v>
      </c>
      <c r="AL809" s="411">
        <f t="shared" ref="AL809" si="2462">AL808</f>
        <v>0</v>
      </c>
      <c r="AM809" s="306"/>
    </row>
    <row r="810" spans="1:39" ht="15.5" outlineLevel="1">
      <c r="A810" s="530"/>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5" outlineLevel="1">
      <c r="A811" s="530"/>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5" outlineLevel="1">
      <c r="A812" s="530">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5" outlineLevel="1">
      <c r="A813" s="530"/>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63">Z812</f>
        <v>0</v>
      </c>
      <c r="AA813" s="411">
        <f t="shared" ref="AA813" si="2464">AA812</f>
        <v>0</v>
      </c>
      <c r="AB813" s="411">
        <f t="shared" ref="AB813" si="2465">AB812</f>
        <v>0</v>
      </c>
      <c r="AC813" s="411">
        <f t="shared" ref="AC813" si="2466">AC812</f>
        <v>0</v>
      </c>
      <c r="AD813" s="411">
        <f t="shared" ref="AD813" si="2467">AD812</f>
        <v>0</v>
      </c>
      <c r="AE813" s="411">
        <f t="shared" ref="AE813" si="2468">AE812</f>
        <v>0</v>
      </c>
      <c r="AF813" s="411">
        <f t="shared" ref="AF813" si="2469">AF812</f>
        <v>0</v>
      </c>
      <c r="AG813" s="411">
        <f t="shared" ref="AG813" si="2470">AG812</f>
        <v>0</v>
      </c>
      <c r="AH813" s="411">
        <f t="shared" ref="AH813" si="2471">AH812</f>
        <v>0</v>
      </c>
      <c r="AI813" s="411">
        <f t="shared" ref="AI813" si="2472">AI812</f>
        <v>0</v>
      </c>
      <c r="AJ813" s="411">
        <f t="shared" ref="AJ813" si="2473">AJ812</f>
        <v>0</v>
      </c>
      <c r="AK813" s="411">
        <f t="shared" ref="AK813" si="2474">AK812</f>
        <v>0</v>
      </c>
      <c r="AL813" s="411">
        <f t="shared" ref="AL813" si="2475">AL812</f>
        <v>0</v>
      </c>
      <c r="AM813" s="297"/>
    </row>
    <row r="814" spans="1:39" ht="15.5" outlineLevel="1">
      <c r="A814" s="530"/>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5" outlineLevel="1">
      <c r="A815" s="530"/>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5"/>
    </row>
    <row r="816" spans="1:39" ht="15.5" outlineLevel="1">
      <c r="A816" s="530">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5" outlineLevel="1">
      <c r="A817" s="530"/>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76">Z816</f>
        <v>0</v>
      </c>
      <c r="AA817" s="411">
        <f t="shared" si="2476"/>
        <v>0</v>
      </c>
      <c r="AB817" s="411">
        <f t="shared" si="2476"/>
        <v>0</v>
      </c>
      <c r="AC817" s="411">
        <f t="shared" si="2476"/>
        <v>0</v>
      </c>
      <c r="AD817" s="411">
        <f t="shared" si="2476"/>
        <v>0</v>
      </c>
      <c r="AE817" s="411">
        <f t="shared" si="2476"/>
        <v>0</v>
      </c>
      <c r="AF817" s="411">
        <f t="shared" si="2476"/>
        <v>0</v>
      </c>
      <c r="AG817" s="411">
        <f t="shared" si="2476"/>
        <v>0</v>
      </c>
      <c r="AH817" s="411">
        <f t="shared" si="2476"/>
        <v>0</v>
      </c>
      <c r="AI817" s="411">
        <f t="shared" si="2476"/>
        <v>0</v>
      </c>
      <c r="AJ817" s="411">
        <f t="shared" si="2476"/>
        <v>0</v>
      </c>
      <c r="AK817" s="411">
        <f t="shared" si="2476"/>
        <v>0</v>
      </c>
      <c r="AL817" s="411">
        <f t="shared" si="2476"/>
        <v>0</v>
      </c>
      <c r="AM817" s="297"/>
    </row>
    <row r="818" spans="1:39" ht="15.5" outlineLevel="1">
      <c r="A818" s="530"/>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5" outlineLevel="1">
      <c r="A819" s="530">
        <v>16</v>
      </c>
      <c r="B819" s="324"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5" outlineLevel="1">
      <c r="A820" s="530"/>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7">Z819</f>
        <v>0</v>
      </c>
      <c r="AA820" s="411">
        <f t="shared" si="2477"/>
        <v>0</v>
      </c>
      <c r="AB820" s="411">
        <f t="shared" si="2477"/>
        <v>0</v>
      </c>
      <c r="AC820" s="411">
        <f t="shared" si="2477"/>
        <v>0</v>
      </c>
      <c r="AD820" s="411">
        <f t="shared" si="2477"/>
        <v>0</v>
      </c>
      <c r="AE820" s="411">
        <f t="shared" si="2477"/>
        <v>0</v>
      </c>
      <c r="AF820" s="411">
        <f t="shared" si="2477"/>
        <v>0</v>
      </c>
      <c r="AG820" s="411">
        <f t="shared" si="2477"/>
        <v>0</v>
      </c>
      <c r="AH820" s="411">
        <f t="shared" si="2477"/>
        <v>0</v>
      </c>
      <c r="AI820" s="411">
        <f t="shared" si="2477"/>
        <v>0</v>
      </c>
      <c r="AJ820" s="411">
        <f t="shared" si="2477"/>
        <v>0</v>
      </c>
      <c r="AK820" s="411">
        <f t="shared" si="2477"/>
        <v>0</v>
      </c>
      <c r="AL820" s="411">
        <f t="shared" si="2477"/>
        <v>0</v>
      </c>
      <c r="AM820" s="297"/>
    </row>
    <row r="821" spans="1:39" s="283" customFormat="1" ht="15.5" outlineLevel="1">
      <c r="A821" s="530"/>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5" outlineLevel="1">
      <c r="A822" s="530"/>
      <c r="B822" s="517" t="s">
        <v>495</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5" outlineLevel="1">
      <c r="A823" s="530">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5" outlineLevel="1">
      <c r="A824" s="530"/>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8">Z823</f>
        <v>0</v>
      </c>
      <c r="AA824" s="411">
        <f t="shared" si="2478"/>
        <v>0</v>
      </c>
      <c r="AB824" s="411">
        <f t="shared" si="2478"/>
        <v>0</v>
      </c>
      <c r="AC824" s="411">
        <f t="shared" si="2478"/>
        <v>0</v>
      </c>
      <c r="AD824" s="411">
        <f t="shared" si="2478"/>
        <v>0</v>
      </c>
      <c r="AE824" s="411">
        <f t="shared" si="2478"/>
        <v>0</v>
      </c>
      <c r="AF824" s="411">
        <f t="shared" si="2478"/>
        <v>0</v>
      </c>
      <c r="AG824" s="411">
        <f t="shared" si="2478"/>
        <v>0</v>
      </c>
      <c r="AH824" s="411">
        <f t="shared" si="2478"/>
        <v>0</v>
      </c>
      <c r="AI824" s="411">
        <f t="shared" si="2478"/>
        <v>0</v>
      </c>
      <c r="AJ824" s="411">
        <f t="shared" si="2478"/>
        <v>0</v>
      </c>
      <c r="AK824" s="411">
        <f t="shared" si="2478"/>
        <v>0</v>
      </c>
      <c r="AL824" s="411">
        <f t="shared" si="2478"/>
        <v>0</v>
      </c>
      <c r="AM824" s="306"/>
    </row>
    <row r="825" spans="1:39" ht="15.5" outlineLevel="1">
      <c r="A825" s="530"/>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5" outlineLevel="1">
      <c r="A826" s="530">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5" outlineLevel="1">
      <c r="A827" s="530"/>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9">Z826</f>
        <v>0</v>
      </c>
      <c r="AA827" s="411">
        <f t="shared" si="2479"/>
        <v>0</v>
      </c>
      <c r="AB827" s="411">
        <f t="shared" si="2479"/>
        <v>0</v>
      </c>
      <c r="AC827" s="411">
        <f t="shared" si="2479"/>
        <v>0</v>
      </c>
      <c r="AD827" s="411">
        <f t="shared" si="2479"/>
        <v>0</v>
      </c>
      <c r="AE827" s="411">
        <f t="shared" si="2479"/>
        <v>0</v>
      </c>
      <c r="AF827" s="411">
        <f t="shared" si="2479"/>
        <v>0</v>
      </c>
      <c r="AG827" s="411">
        <f t="shared" si="2479"/>
        <v>0</v>
      </c>
      <c r="AH827" s="411">
        <f t="shared" si="2479"/>
        <v>0</v>
      </c>
      <c r="AI827" s="411">
        <f t="shared" si="2479"/>
        <v>0</v>
      </c>
      <c r="AJ827" s="411">
        <f t="shared" si="2479"/>
        <v>0</v>
      </c>
      <c r="AK827" s="411">
        <f t="shared" si="2479"/>
        <v>0</v>
      </c>
      <c r="AL827" s="411">
        <f t="shared" si="2479"/>
        <v>0</v>
      </c>
      <c r="AM827" s="306"/>
    </row>
    <row r="828" spans="1:39" ht="15.5" outlineLevel="1">
      <c r="A828" s="530"/>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5" outlineLevel="1">
      <c r="A829" s="530">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5" outlineLevel="1">
      <c r="A830" s="530"/>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80">Z829</f>
        <v>0</v>
      </c>
      <c r="AA830" s="411">
        <f t="shared" si="2480"/>
        <v>0</v>
      </c>
      <c r="AB830" s="411">
        <f t="shared" si="2480"/>
        <v>0</v>
      </c>
      <c r="AC830" s="411">
        <f t="shared" si="2480"/>
        <v>0</v>
      </c>
      <c r="AD830" s="411">
        <f t="shared" si="2480"/>
        <v>0</v>
      </c>
      <c r="AE830" s="411">
        <f t="shared" si="2480"/>
        <v>0</v>
      </c>
      <c r="AF830" s="411">
        <f t="shared" si="2480"/>
        <v>0</v>
      </c>
      <c r="AG830" s="411">
        <f t="shared" si="2480"/>
        <v>0</v>
      </c>
      <c r="AH830" s="411">
        <f t="shared" si="2480"/>
        <v>0</v>
      </c>
      <c r="AI830" s="411">
        <f t="shared" si="2480"/>
        <v>0</v>
      </c>
      <c r="AJ830" s="411">
        <f t="shared" si="2480"/>
        <v>0</v>
      </c>
      <c r="AK830" s="411">
        <f t="shared" si="2480"/>
        <v>0</v>
      </c>
      <c r="AL830" s="411">
        <f t="shared" si="2480"/>
        <v>0</v>
      </c>
      <c r="AM830" s="297"/>
    </row>
    <row r="831" spans="1:39" ht="15.5" outlineLevel="1">
      <c r="A831" s="530"/>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5" outlineLevel="1">
      <c r="A832" s="530">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5" outlineLevel="1">
      <c r="A833" s="530"/>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81">Z832</f>
        <v>0</v>
      </c>
      <c r="AA833" s="411">
        <f t="shared" si="2481"/>
        <v>0</v>
      </c>
      <c r="AB833" s="411">
        <f t="shared" si="2481"/>
        <v>0</v>
      </c>
      <c r="AC833" s="411">
        <f t="shared" si="2481"/>
        <v>0</v>
      </c>
      <c r="AD833" s="411">
        <f t="shared" si="2481"/>
        <v>0</v>
      </c>
      <c r="AE833" s="411">
        <f t="shared" si="2481"/>
        <v>0</v>
      </c>
      <c r="AF833" s="411">
        <f t="shared" si="2481"/>
        <v>0</v>
      </c>
      <c r="AG833" s="411">
        <f t="shared" si="2481"/>
        <v>0</v>
      </c>
      <c r="AH833" s="411">
        <f t="shared" si="2481"/>
        <v>0</v>
      </c>
      <c r="AI833" s="411">
        <f t="shared" si="2481"/>
        <v>0</v>
      </c>
      <c r="AJ833" s="411">
        <f t="shared" si="2481"/>
        <v>0</v>
      </c>
      <c r="AK833" s="411">
        <f t="shared" si="2481"/>
        <v>0</v>
      </c>
      <c r="AL833" s="411">
        <f t="shared" si="2481"/>
        <v>0</v>
      </c>
      <c r="AM833" s="306"/>
    </row>
    <row r="834" spans="1:39" ht="15.5" outlineLevel="1">
      <c r="A834" s="530"/>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5" outlineLevel="1">
      <c r="A835" s="530"/>
      <c r="B835" s="516"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5" outlineLevel="1">
      <c r="A836" s="530"/>
      <c r="B836" s="502"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5" outlineLevel="1">
      <c r="A837" s="530">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5" outlineLevel="1">
      <c r="A838" s="530"/>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82">Z837</f>
        <v>0</v>
      </c>
      <c r="AA838" s="411">
        <f t="shared" ref="AA838" si="2483">AA837</f>
        <v>0</v>
      </c>
      <c r="AB838" s="411">
        <f t="shared" ref="AB838" si="2484">AB837</f>
        <v>0</v>
      </c>
      <c r="AC838" s="411">
        <f t="shared" ref="AC838" si="2485">AC837</f>
        <v>0</v>
      </c>
      <c r="AD838" s="411">
        <f t="shared" ref="AD838" si="2486">AD837</f>
        <v>0</v>
      </c>
      <c r="AE838" s="411">
        <f t="shared" ref="AE838" si="2487">AE837</f>
        <v>0</v>
      </c>
      <c r="AF838" s="411">
        <f t="shared" ref="AF838" si="2488">AF837</f>
        <v>0</v>
      </c>
      <c r="AG838" s="411">
        <f t="shared" ref="AG838" si="2489">AG837</f>
        <v>0</v>
      </c>
      <c r="AH838" s="411">
        <f t="shared" ref="AH838" si="2490">AH837</f>
        <v>0</v>
      </c>
      <c r="AI838" s="411">
        <f t="shared" ref="AI838" si="2491">AI837</f>
        <v>0</v>
      </c>
      <c r="AJ838" s="411">
        <f t="shared" ref="AJ838" si="2492">AJ837</f>
        <v>0</v>
      </c>
      <c r="AK838" s="411">
        <f t="shared" ref="AK838" si="2493">AK837</f>
        <v>0</v>
      </c>
      <c r="AL838" s="411">
        <f t="shared" ref="AL838" si="2494">AL837</f>
        <v>0</v>
      </c>
      <c r="AM838" s="306"/>
    </row>
    <row r="839" spans="1:39" ht="15.5" outlineLevel="1">
      <c r="A839" s="530"/>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1" outlineLevel="1">
      <c r="A840" s="530">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5" outlineLevel="1">
      <c r="A841" s="530"/>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95">Z840</f>
        <v>0</v>
      </c>
      <c r="AA841" s="411">
        <f t="shared" ref="AA841" si="2496">AA840</f>
        <v>0</v>
      </c>
      <c r="AB841" s="411">
        <f t="shared" ref="AB841" si="2497">AB840</f>
        <v>0</v>
      </c>
      <c r="AC841" s="411">
        <f t="shared" ref="AC841" si="2498">AC840</f>
        <v>0</v>
      </c>
      <c r="AD841" s="411">
        <f t="shared" ref="AD841" si="2499">AD840</f>
        <v>0</v>
      </c>
      <c r="AE841" s="411">
        <f t="shared" ref="AE841" si="2500">AE840</f>
        <v>0</v>
      </c>
      <c r="AF841" s="411">
        <f t="shared" ref="AF841" si="2501">AF840</f>
        <v>0</v>
      </c>
      <c r="AG841" s="411">
        <f t="shared" ref="AG841" si="2502">AG840</f>
        <v>0</v>
      </c>
      <c r="AH841" s="411">
        <f t="shared" ref="AH841" si="2503">AH840</f>
        <v>0</v>
      </c>
      <c r="AI841" s="411">
        <f t="shared" ref="AI841" si="2504">AI840</f>
        <v>0</v>
      </c>
      <c r="AJ841" s="411">
        <f t="shared" ref="AJ841" si="2505">AJ840</f>
        <v>0</v>
      </c>
      <c r="AK841" s="411">
        <f t="shared" ref="AK841" si="2506">AK840</f>
        <v>0</v>
      </c>
      <c r="AL841" s="411">
        <f t="shared" ref="AL841" si="2507">AL840</f>
        <v>0</v>
      </c>
      <c r="AM841" s="306"/>
    </row>
    <row r="842" spans="1:39" ht="15.5" outlineLevel="1">
      <c r="A842" s="530"/>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1" outlineLevel="1">
      <c r="A843" s="530">
        <v>23</v>
      </c>
      <c r="B843" s="428" t="s">
        <v>115</v>
      </c>
      <c r="C843" s="291" t="s">
        <v>25</v>
      </c>
      <c r="D843" s="295">
        <f>'7.  Persistence Report'!AY233</f>
        <v>1598823.7342021386</v>
      </c>
      <c r="E843" s="295">
        <f>'7.  Persistence Report'!AZ233</f>
        <v>1598823.7342021386</v>
      </c>
      <c r="F843" s="295">
        <f>'7.  Persistence Report'!BA233</f>
        <v>1598823.7342021386</v>
      </c>
      <c r="G843" s="295">
        <f>'7.  Persistence Report'!BB233</f>
        <v>1598823.7342021386</v>
      </c>
      <c r="H843" s="295">
        <f>'7.  Persistence Report'!BC233</f>
        <v>1598823.7342021386</v>
      </c>
      <c r="I843" s="295">
        <f>'7.  Persistence Report'!BD233</f>
        <v>1598823.7342021386</v>
      </c>
      <c r="J843" s="295">
        <f>'7.  Persistence Report'!BE233</f>
        <v>1598823.7342021386</v>
      </c>
      <c r="K843" s="295">
        <f>'7.  Persistence Report'!BF233</f>
        <v>1598823.7342021386</v>
      </c>
      <c r="L843" s="295">
        <f>'7.  Persistence Report'!BG233</f>
        <v>1598823.7342021386</v>
      </c>
      <c r="M843" s="295">
        <f>'7.  Persistence Report'!BH233</f>
        <v>1598823.7342021386</v>
      </c>
      <c r="N843" s="291"/>
      <c r="O843" s="295">
        <f>'7.  Persistence Report'!T233</f>
        <v>58.196390443451996</v>
      </c>
      <c r="P843" s="295">
        <f>'7.  Persistence Report'!U233</f>
        <v>58.196390443451996</v>
      </c>
      <c r="Q843" s="295">
        <f>'7.  Persistence Report'!V233</f>
        <v>58.196390443451996</v>
      </c>
      <c r="R843" s="295">
        <f>'7.  Persistence Report'!W233</f>
        <v>58.196390443451996</v>
      </c>
      <c r="S843" s="295">
        <f>'7.  Persistence Report'!X233</f>
        <v>58.196390443451996</v>
      </c>
      <c r="T843" s="295">
        <f>'7.  Persistence Report'!Y233</f>
        <v>58.196390443451996</v>
      </c>
      <c r="U843" s="295">
        <f>'7.  Persistence Report'!Z233</f>
        <v>58.196390443451996</v>
      </c>
      <c r="V843" s="295">
        <f>'7.  Persistence Report'!AA233</f>
        <v>58.196390443451996</v>
      </c>
      <c r="W843" s="295">
        <f>'7.  Persistence Report'!AB233</f>
        <v>58.196390443451996</v>
      </c>
      <c r="X843" s="295">
        <f>'7.  Persistence Report'!AC233</f>
        <v>58.196390443451996</v>
      </c>
      <c r="Y843" s="415">
        <v>1</v>
      </c>
      <c r="Z843" s="415"/>
      <c r="AA843" s="415"/>
      <c r="AB843" s="415"/>
      <c r="AC843" s="415"/>
      <c r="AD843" s="415"/>
      <c r="AE843" s="415"/>
      <c r="AF843" s="410"/>
      <c r="AG843" s="410"/>
      <c r="AH843" s="410"/>
      <c r="AI843" s="410"/>
      <c r="AJ843" s="410"/>
      <c r="AK843" s="410"/>
      <c r="AL843" s="410"/>
      <c r="AM843" s="296">
        <f>SUM(Y843:AL843)</f>
        <v>1</v>
      </c>
    </row>
    <row r="844" spans="1:39" ht="15.5" outlineLevel="1">
      <c r="A844" s="530"/>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1</v>
      </c>
      <c r="Z844" s="411">
        <f t="shared" ref="Z844" si="2508">Z843</f>
        <v>0</v>
      </c>
      <c r="AA844" s="411">
        <f t="shared" ref="AA844" si="2509">AA843</f>
        <v>0</v>
      </c>
      <c r="AB844" s="411">
        <f t="shared" ref="AB844" si="2510">AB843</f>
        <v>0</v>
      </c>
      <c r="AC844" s="411">
        <f t="shared" ref="AC844" si="2511">AC843</f>
        <v>0</v>
      </c>
      <c r="AD844" s="411">
        <f t="shared" ref="AD844" si="2512">AD843</f>
        <v>0</v>
      </c>
      <c r="AE844" s="411">
        <f t="shared" ref="AE844" si="2513">AE843</f>
        <v>0</v>
      </c>
      <c r="AF844" s="411">
        <f t="shared" ref="AF844" si="2514">AF843</f>
        <v>0</v>
      </c>
      <c r="AG844" s="411">
        <f t="shared" ref="AG844" si="2515">AG843</f>
        <v>0</v>
      </c>
      <c r="AH844" s="411">
        <f t="shared" ref="AH844" si="2516">AH843</f>
        <v>0</v>
      </c>
      <c r="AI844" s="411">
        <f t="shared" ref="AI844" si="2517">AI843</f>
        <v>0</v>
      </c>
      <c r="AJ844" s="411">
        <f t="shared" ref="AJ844" si="2518">AJ843</f>
        <v>0</v>
      </c>
      <c r="AK844" s="411">
        <f t="shared" ref="AK844" si="2519">AK843</f>
        <v>0</v>
      </c>
      <c r="AL844" s="411">
        <f t="shared" ref="AL844" si="2520">AL843</f>
        <v>0</v>
      </c>
      <c r="AM844" s="306"/>
    </row>
    <row r="845" spans="1:39" ht="15.5" outlineLevel="1">
      <c r="A845" s="530"/>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5" outlineLevel="1">
      <c r="A846" s="530">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5" outlineLevel="1">
      <c r="A847" s="530"/>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21">Z846</f>
        <v>0</v>
      </c>
      <c r="AA847" s="411">
        <f t="shared" ref="AA847" si="2522">AA846</f>
        <v>0</v>
      </c>
      <c r="AB847" s="411">
        <f t="shared" ref="AB847" si="2523">AB846</f>
        <v>0</v>
      </c>
      <c r="AC847" s="411">
        <f t="shared" ref="AC847" si="2524">AC846</f>
        <v>0</v>
      </c>
      <c r="AD847" s="411">
        <f t="shared" ref="AD847" si="2525">AD846</f>
        <v>0</v>
      </c>
      <c r="AE847" s="411">
        <f t="shared" ref="AE847" si="2526">AE846</f>
        <v>0</v>
      </c>
      <c r="AF847" s="411">
        <f t="shared" ref="AF847" si="2527">AF846</f>
        <v>0</v>
      </c>
      <c r="AG847" s="411">
        <f t="shared" ref="AG847" si="2528">AG846</f>
        <v>0</v>
      </c>
      <c r="AH847" s="411">
        <f t="shared" ref="AH847" si="2529">AH846</f>
        <v>0</v>
      </c>
      <c r="AI847" s="411">
        <f t="shared" ref="AI847" si="2530">AI846</f>
        <v>0</v>
      </c>
      <c r="AJ847" s="411">
        <f t="shared" ref="AJ847" si="2531">AJ846</f>
        <v>0</v>
      </c>
      <c r="AK847" s="411">
        <f t="shared" ref="AK847" si="2532">AK846</f>
        <v>0</v>
      </c>
      <c r="AL847" s="411">
        <f t="shared" ref="AL847" si="2533">AL846</f>
        <v>0</v>
      </c>
      <c r="AM847" s="306"/>
    </row>
    <row r="848" spans="1:39" ht="15.5" outlineLevel="1">
      <c r="A848" s="530"/>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5" outlineLevel="1">
      <c r="A849" s="530"/>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5" outlineLevel="1">
      <c r="A850" s="530">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5" outlineLevel="1">
      <c r="A851" s="530"/>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34">Z850</f>
        <v>0</v>
      </c>
      <c r="AA851" s="411">
        <f t="shared" ref="AA851" si="2535">AA850</f>
        <v>0</v>
      </c>
      <c r="AB851" s="411">
        <f t="shared" ref="AB851" si="2536">AB850</f>
        <v>0</v>
      </c>
      <c r="AC851" s="411">
        <f t="shared" ref="AC851" si="2537">AC850</f>
        <v>0</v>
      </c>
      <c r="AD851" s="411">
        <f t="shared" ref="AD851" si="2538">AD850</f>
        <v>0</v>
      </c>
      <c r="AE851" s="411">
        <f t="shared" ref="AE851" si="2539">AE850</f>
        <v>0</v>
      </c>
      <c r="AF851" s="411">
        <f t="shared" ref="AF851" si="2540">AF850</f>
        <v>0</v>
      </c>
      <c r="AG851" s="411">
        <f t="shared" ref="AG851" si="2541">AG850</f>
        <v>0</v>
      </c>
      <c r="AH851" s="411">
        <f t="shared" ref="AH851" si="2542">AH850</f>
        <v>0</v>
      </c>
      <c r="AI851" s="411">
        <f t="shared" ref="AI851" si="2543">AI850</f>
        <v>0</v>
      </c>
      <c r="AJ851" s="411">
        <f t="shared" ref="AJ851" si="2544">AJ850</f>
        <v>0</v>
      </c>
      <c r="AK851" s="411">
        <f t="shared" ref="AK851" si="2545">AK850</f>
        <v>0</v>
      </c>
      <c r="AL851" s="411">
        <f t="shared" ref="AL851" si="2546">AL850</f>
        <v>0</v>
      </c>
      <c r="AM851" s="306"/>
    </row>
    <row r="852" spans="1:39" ht="15.5" outlineLevel="1">
      <c r="A852" s="530"/>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5" outlineLevel="1">
      <c r="A853" s="530">
        <v>26</v>
      </c>
      <c r="B853" s="428" t="s">
        <v>118</v>
      </c>
      <c r="C853" s="291" t="s">
        <v>25</v>
      </c>
      <c r="D853" s="295">
        <f>'7.  Persistence Report'!AY232</f>
        <v>4329130.0248299986</v>
      </c>
      <c r="E853" s="295">
        <f>'7.  Persistence Report'!AZ232</f>
        <v>4329130.0248299986</v>
      </c>
      <c r="F853" s="295">
        <f>'7.  Persistence Report'!BA232</f>
        <v>4329130.0248299986</v>
      </c>
      <c r="G853" s="295">
        <f>'7.  Persistence Report'!BB232</f>
        <v>4329130.0248299986</v>
      </c>
      <c r="H853" s="295">
        <f>'7.  Persistence Report'!BC232</f>
        <v>4329130.0248299986</v>
      </c>
      <c r="I853" s="295">
        <f>'7.  Persistence Report'!BD232</f>
        <v>4329130.0248299986</v>
      </c>
      <c r="J853" s="295">
        <f>'7.  Persistence Report'!BE232</f>
        <v>4329130.0248299986</v>
      </c>
      <c r="K853" s="295">
        <f>'7.  Persistence Report'!BF232</f>
        <v>4329130.0248299986</v>
      </c>
      <c r="L853" s="295">
        <f>'7.  Persistence Report'!BG232</f>
        <v>4329130.0248299986</v>
      </c>
      <c r="M853" s="295">
        <f>'7.  Persistence Report'!BH232</f>
        <v>4329130.0248299986</v>
      </c>
      <c r="N853" s="295">
        <v>12</v>
      </c>
      <c r="O853" s="295">
        <f>'7.  Persistence Report'!T232</f>
        <v>702.45852000000002</v>
      </c>
      <c r="P853" s="295">
        <f>'7.  Persistence Report'!U232</f>
        <v>698.9462274</v>
      </c>
      <c r="Q853" s="295">
        <f>'7.  Persistence Report'!V232</f>
        <v>698.9462274</v>
      </c>
      <c r="R853" s="295">
        <f>'7.  Persistence Report'!W232</f>
        <v>698.9462274</v>
      </c>
      <c r="S853" s="295">
        <f>'7.  Persistence Report'!X232</f>
        <v>698.9462274</v>
      </c>
      <c r="T853" s="295">
        <f>'7.  Persistence Report'!Y232</f>
        <v>698.9462274</v>
      </c>
      <c r="U853" s="295">
        <f>'7.  Persistence Report'!Z232</f>
        <v>698.9462274</v>
      </c>
      <c r="V853" s="295">
        <f>'7.  Persistence Report'!AA232</f>
        <v>698.9462274</v>
      </c>
      <c r="W853" s="295">
        <f>'7.  Persistence Report'!AB232</f>
        <v>698.9462274</v>
      </c>
      <c r="X853" s="295">
        <f>'7.  Persistence Report'!AC232</f>
        <v>698.9462274</v>
      </c>
      <c r="Y853" s="426"/>
      <c r="Z853" s="415">
        <v>0.17</v>
      </c>
      <c r="AA853" s="415">
        <v>0.69</v>
      </c>
      <c r="AB853" s="415">
        <v>0.15</v>
      </c>
      <c r="AC853" s="415"/>
      <c r="AD853" s="415"/>
      <c r="AE853" s="415"/>
      <c r="AF853" s="415"/>
      <c r="AG853" s="415"/>
      <c r="AH853" s="415"/>
      <c r="AI853" s="415"/>
      <c r="AJ853" s="415"/>
      <c r="AK853" s="415"/>
      <c r="AL853" s="415"/>
      <c r="AM853" s="296">
        <f>SUM(Y853:AL853)</f>
        <v>1.01</v>
      </c>
    </row>
    <row r="854" spans="1:39" ht="15.5" outlineLevel="1">
      <c r="A854" s="530"/>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47">Z853</f>
        <v>0.17</v>
      </c>
      <c r="AA854" s="411">
        <f t="shared" ref="AA854" si="2548">AA853</f>
        <v>0.69</v>
      </c>
      <c r="AB854" s="411">
        <f t="shared" ref="AB854" si="2549">AB853</f>
        <v>0.15</v>
      </c>
      <c r="AC854" s="411">
        <f t="shared" ref="AC854" si="2550">AC853</f>
        <v>0</v>
      </c>
      <c r="AD854" s="411">
        <f t="shared" ref="AD854" si="2551">AD853</f>
        <v>0</v>
      </c>
      <c r="AE854" s="411">
        <f t="shared" ref="AE854" si="2552">AE853</f>
        <v>0</v>
      </c>
      <c r="AF854" s="411">
        <f t="shared" ref="AF854" si="2553">AF853</f>
        <v>0</v>
      </c>
      <c r="AG854" s="411">
        <f t="shared" ref="AG854" si="2554">AG853</f>
        <v>0</v>
      </c>
      <c r="AH854" s="411">
        <f t="shared" ref="AH854" si="2555">AH853</f>
        <v>0</v>
      </c>
      <c r="AI854" s="411">
        <f t="shared" ref="AI854" si="2556">AI853</f>
        <v>0</v>
      </c>
      <c r="AJ854" s="411">
        <f t="shared" ref="AJ854" si="2557">AJ853</f>
        <v>0</v>
      </c>
      <c r="AK854" s="411">
        <f t="shared" ref="AK854" si="2558">AK853</f>
        <v>0</v>
      </c>
      <c r="AL854" s="411">
        <f t="shared" ref="AL854" si="2559">AL853</f>
        <v>0</v>
      </c>
      <c r="AM854" s="306"/>
    </row>
    <row r="855" spans="1:39" ht="15.5" outlineLevel="1">
      <c r="A855" s="530"/>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1" outlineLevel="1">
      <c r="A856" s="530">
        <v>27</v>
      </c>
      <c r="B856" s="428" t="s">
        <v>119</v>
      </c>
      <c r="C856" s="291" t="s">
        <v>25</v>
      </c>
      <c r="D856" s="295">
        <f>'7.  Persistence Report'!AY231</f>
        <v>117924.43350000001</v>
      </c>
      <c r="E856" s="295">
        <f>'7.  Persistence Report'!AZ231</f>
        <v>75824.046215211158</v>
      </c>
      <c r="F856" s="295">
        <f>'7.  Persistence Report'!BA231</f>
        <v>117924.43350000001</v>
      </c>
      <c r="G856" s="295">
        <f>'7.  Persistence Report'!BB231</f>
        <v>117924.43350000001</v>
      </c>
      <c r="H856" s="295">
        <f>'7.  Persistence Report'!BC231</f>
        <v>117924.43350000001</v>
      </c>
      <c r="I856" s="295">
        <f>'7.  Persistence Report'!BD231</f>
        <v>117924.43350000001</v>
      </c>
      <c r="J856" s="295">
        <f>'7.  Persistence Report'!BE231</f>
        <v>117924.43350000001</v>
      </c>
      <c r="K856" s="295">
        <f>'7.  Persistence Report'!BF231</f>
        <v>117924.43350000001</v>
      </c>
      <c r="L856" s="295">
        <f>'7.  Persistence Report'!BG231</f>
        <v>117924.43350000001</v>
      </c>
      <c r="M856" s="295">
        <f>'7.  Persistence Report'!BH231</f>
        <v>117924.43350000001</v>
      </c>
      <c r="N856" s="295">
        <v>12</v>
      </c>
      <c r="O856" s="295">
        <f>'7.  Persistence Report'!T231</f>
        <v>36.331939999999989</v>
      </c>
      <c r="P856" s="295">
        <f>'7.  Persistence Report'!U231</f>
        <v>32.008439139999993</v>
      </c>
      <c r="Q856" s="295">
        <f>'7.  Persistence Report'!V231</f>
        <v>23.361437419999994</v>
      </c>
      <c r="R856" s="295">
        <f>'7.  Persistence Report'!W231</f>
        <v>23.288773539999994</v>
      </c>
      <c r="S856" s="295">
        <f>'7.  Persistence Report'!X231</f>
        <v>23.288773539999994</v>
      </c>
      <c r="T856" s="295">
        <f>'7.  Persistence Report'!Y231</f>
        <v>23.288773539999994</v>
      </c>
      <c r="U856" s="295">
        <f>'7.  Persistence Report'!Z231</f>
        <v>23.288773539999994</v>
      </c>
      <c r="V856" s="295">
        <f>'7.  Persistence Report'!AA231</f>
        <v>23.288773539999994</v>
      </c>
      <c r="W856" s="295">
        <f>'7.  Persistence Report'!AB231</f>
        <v>23.288773539999994</v>
      </c>
      <c r="X856" s="295">
        <f>'7.  Persistence Report'!AC231</f>
        <v>23.288773539999994</v>
      </c>
      <c r="Y856" s="426"/>
      <c r="Z856" s="415">
        <v>1</v>
      </c>
      <c r="AA856" s="415"/>
      <c r="AB856" s="415"/>
      <c r="AC856" s="415"/>
      <c r="AD856" s="415"/>
      <c r="AE856" s="415"/>
      <c r="AF856" s="415"/>
      <c r="AG856" s="415"/>
      <c r="AH856" s="415"/>
      <c r="AI856" s="415"/>
      <c r="AJ856" s="415"/>
      <c r="AK856" s="415"/>
      <c r="AL856" s="415"/>
      <c r="AM856" s="296">
        <f>SUM(Y856:AL856)</f>
        <v>1</v>
      </c>
    </row>
    <row r="857" spans="1:39" ht="15.5" outlineLevel="1">
      <c r="A857" s="530"/>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60">Z856</f>
        <v>1</v>
      </c>
      <c r="AA857" s="411">
        <f t="shared" ref="AA857" si="2561">AA856</f>
        <v>0</v>
      </c>
      <c r="AB857" s="411">
        <f t="shared" ref="AB857" si="2562">AB856</f>
        <v>0</v>
      </c>
      <c r="AC857" s="411">
        <f t="shared" ref="AC857" si="2563">AC856</f>
        <v>0</v>
      </c>
      <c r="AD857" s="411">
        <f t="shared" ref="AD857" si="2564">AD856</f>
        <v>0</v>
      </c>
      <c r="AE857" s="411">
        <f t="shared" ref="AE857" si="2565">AE856</f>
        <v>0</v>
      </c>
      <c r="AF857" s="411">
        <f t="shared" ref="AF857" si="2566">AF856</f>
        <v>0</v>
      </c>
      <c r="AG857" s="411">
        <f t="shared" ref="AG857" si="2567">AG856</f>
        <v>0</v>
      </c>
      <c r="AH857" s="411">
        <f t="shared" ref="AH857" si="2568">AH856</f>
        <v>0</v>
      </c>
      <c r="AI857" s="411">
        <f t="shared" ref="AI857" si="2569">AI856</f>
        <v>0</v>
      </c>
      <c r="AJ857" s="411">
        <f t="shared" ref="AJ857" si="2570">AJ856</f>
        <v>0</v>
      </c>
      <c r="AK857" s="411">
        <f t="shared" ref="AK857" si="2571">AK856</f>
        <v>0</v>
      </c>
      <c r="AL857" s="411">
        <f t="shared" ref="AL857" si="2572">AL856</f>
        <v>0</v>
      </c>
      <c r="AM857" s="306"/>
    </row>
    <row r="858" spans="1:39" ht="15.5" outlineLevel="1">
      <c r="A858" s="530"/>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1" outlineLevel="1">
      <c r="A859" s="530">
        <v>28</v>
      </c>
      <c r="B859" s="428" t="s">
        <v>120</v>
      </c>
      <c r="C859" s="291" t="s">
        <v>25</v>
      </c>
      <c r="D859" s="295">
        <f>'7.  Persistence Report'!AY229</f>
        <v>396318.14999999997</v>
      </c>
      <c r="E859" s="295">
        <f>'7.  Persistence Report'!AZ229</f>
        <v>396318.14999999997</v>
      </c>
      <c r="F859" s="295">
        <f>'7.  Persistence Report'!BA229</f>
        <v>396318.14999999997</v>
      </c>
      <c r="G859" s="295">
        <f>'7.  Persistence Report'!BB229</f>
        <v>396318.14999999997</v>
      </c>
      <c r="H859" s="295">
        <f>'7.  Persistence Report'!BC229</f>
        <v>396318.14999999997</v>
      </c>
      <c r="I859" s="295">
        <f>'7.  Persistence Report'!BD229</f>
        <v>396318.14999999997</v>
      </c>
      <c r="J859" s="295">
        <f>'7.  Persistence Report'!BE229</f>
        <v>396318.14999999997</v>
      </c>
      <c r="K859" s="295">
        <f>'7.  Persistence Report'!BF229</f>
        <v>396318.14999999997</v>
      </c>
      <c r="L859" s="295">
        <f>'7.  Persistence Report'!BG229</f>
        <v>396318.14999999997</v>
      </c>
      <c r="M859" s="295">
        <f>'7.  Persistence Report'!BH229</f>
        <v>396318.14999999997</v>
      </c>
      <c r="N859" s="295">
        <v>12</v>
      </c>
      <c r="O859" s="295">
        <f>'7.  Persistence Report'!T229</f>
        <v>78.602999999999994</v>
      </c>
      <c r="P859" s="295">
        <f>'7.  Persistence Report'!U229</f>
        <v>78.602999999999994</v>
      </c>
      <c r="Q859" s="295">
        <f>'7.  Persistence Report'!V229</f>
        <v>77.816969999999998</v>
      </c>
      <c r="R859" s="295">
        <f>'7.  Persistence Report'!W229</f>
        <v>77.816969999999998</v>
      </c>
      <c r="S859" s="295">
        <f>'7.  Persistence Report'!X229</f>
        <v>77.816969999999998</v>
      </c>
      <c r="T859" s="295">
        <f>'7.  Persistence Report'!Y229</f>
        <v>77.816969999999998</v>
      </c>
      <c r="U859" s="295">
        <f>'7.  Persistence Report'!Z229</f>
        <v>77.816969999999998</v>
      </c>
      <c r="V859" s="295">
        <f>'7.  Persistence Report'!AA229</f>
        <v>77.816969999999998</v>
      </c>
      <c r="W859" s="295">
        <f>'7.  Persistence Report'!AB229</f>
        <v>77.816969999999998</v>
      </c>
      <c r="X859" s="295">
        <f>'7.  Persistence Report'!AC229</f>
        <v>77.816969999999998</v>
      </c>
      <c r="Y859" s="426"/>
      <c r="Z859" s="415"/>
      <c r="AA859" s="415">
        <v>1</v>
      </c>
      <c r="AB859" s="415"/>
      <c r="AC859" s="415"/>
      <c r="AD859" s="415"/>
      <c r="AE859" s="415"/>
      <c r="AF859" s="415"/>
      <c r="AG859" s="415"/>
      <c r="AH859" s="415"/>
      <c r="AI859" s="415"/>
      <c r="AJ859" s="415"/>
      <c r="AK859" s="415"/>
      <c r="AL859" s="415"/>
      <c r="AM859" s="296">
        <f>SUM(Y859:AL859)</f>
        <v>1</v>
      </c>
    </row>
    <row r="860" spans="1:39" ht="15.5" outlineLevel="1">
      <c r="A860" s="530"/>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73">Z859</f>
        <v>0</v>
      </c>
      <c r="AA860" s="411">
        <f t="shared" ref="AA860" si="2574">AA859</f>
        <v>1</v>
      </c>
      <c r="AB860" s="411">
        <f t="shared" ref="AB860" si="2575">AB859</f>
        <v>0</v>
      </c>
      <c r="AC860" s="411">
        <f t="shared" ref="AC860" si="2576">AC859</f>
        <v>0</v>
      </c>
      <c r="AD860" s="411">
        <f t="shared" ref="AD860" si="2577">AD859</f>
        <v>0</v>
      </c>
      <c r="AE860" s="411">
        <f t="shared" ref="AE860" si="2578">AE859</f>
        <v>0</v>
      </c>
      <c r="AF860" s="411">
        <f t="shared" ref="AF860" si="2579">AF859</f>
        <v>0</v>
      </c>
      <c r="AG860" s="411">
        <f t="shared" ref="AG860" si="2580">AG859</f>
        <v>0</v>
      </c>
      <c r="AH860" s="411">
        <f t="shared" ref="AH860" si="2581">AH859</f>
        <v>0</v>
      </c>
      <c r="AI860" s="411">
        <f t="shared" ref="AI860" si="2582">AI859</f>
        <v>0</v>
      </c>
      <c r="AJ860" s="411">
        <f t="shared" ref="AJ860" si="2583">AJ859</f>
        <v>0</v>
      </c>
      <c r="AK860" s="411">
        <f t="shared" ref="AK860" si="2584">AK859</f>
        <v>0</v>
      </c>
      <c r="AL860" s="411">
        <f t="shared" ref="AL860" si="2585">AL859</f>
        <v>0</v>
      </c>
      <c r="AM860" s="306"/>
    </row>
    <row r="861" spans="1:39" ht="15.5" outlineLevel="1">
      <c r="A861" s="530"/>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1" outlineLevel="1">
      <c r="A862" s="530">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5" outlineLevel="1">
      <c r="A863" s="530"/>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86">Z862</f>
        <v>0</v>
      </c>
      <c r="AA863" s="411">
        <f t="shared" ref="AA863" si="2587">AA862</f>
        <v>0</v>
      </c>
      <c r="AB863" s="411">
        <f t="shared" ref="AB863" si="2588">AB862</f>
        <v>0</v>
      </c>
      <c r="AC863" s="411">
        <f t="shared" ref="AC863" si="2589">AC862</f>
        <v>0</v>
      </c>
      <c r="AD863" s="411">
        <f t="shared" ref="AD863" si="2590">AD862</f>
        <v>0</v>
      </c>
      <c r="AE863" s="411">
        <f t="shared" ref="AE863" si="2591">AE862</f>
        <v>0</v>
      </c>
      <c r="AF863" s="411">
        <f t="shared" ref="AF863" si="2592">AF862</f>
        <v>0</v>
      </c>
      <c r="AG863" s="411">
        <f t="shared" ref="AG863" si="2593">AG862</f>
        <v>0</v>
      </c>
      <c r="AH863" s="411">
        <f t="shared" ref="AH863" si="2594">AH862</f>
        <v>0</v>
      </c>
      <c r="AI863" s="411">
        <f t="shared" ref="AI863" si="2595">AI862</f>
        <v>0</v>
      </c>
      <c r="AJ863" s="411">
        <f t="shared" ref="AJ863" si="2596">AJ862</f>
        <v>0</v>
      </c>
      <c r="AK863" s="411">
        <f t="shared" ref="AK863" si="2597">AK862</f>
        <v>0</v>
      </c>
      <c r="AL863" s="411">
        <f t="shared" ref="AL863" si="2598">AL862</f>
        <v>0</v>
      </c>
      <c r="AM863" s="306"/>
    </row>
    <row r="864" spans="1:39" ht="15.5" outlineLevel="1">
      <c r="A864" s="530"/>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1" outlineLevel="1">
      <c r="A865" s="530">
        <v>30</v>
      </c>
      <c r="B865" s="428" t="s">
        <v>122</v>
      </c>
      <c r="C865" s="291" t="s">
        <v>25</v>
      </c>
      <c r="D865" s="295">
        <f>'7.  Persistence Report'!AY230</f>
        <v>815213</v>
      </c>
      <c r="E865" s="295">
        <f>'7.  Persistence Report'!AZ230</f>
        <v>815213</v>
      </c>
      <c r="F865" s="295">
        <f>'7.  Persistence Report'!BA230</f>
        <v>815213</v>
      </c>
      <c r="G865" s="295">
        <f>'7.  Persistence Report'!BB230</f>
        <v>815213</v>
      </c>
      <c r="H865" s="295">
        <f>'7.  Persistence Report'!BC230</f>
        <v>815213</v>
      </c>
      <c r="I865" s="295">
        <f>'7.  Persistence Report'!BD230</f>
        <v>815213</v>
      </c>
      <c r="J865" s="295">
        <f>'7.  Persistence Report'!BE230</f>
        <v>815213</v>
      </c>
      <c r="K865" s="295">
        <f>'7.  Persistence Report'!BF230</f>
        <v>815213</v>
      </c>
      <c r="L865" s="295">
        <f>'7.  Persistence Report'!BG230</f>
        <v>815213</v>
      </c>
      <c r="M865" s="295">
        <f>'7.  Persistence Report'!BH230</f>
        <v>815213</v>
      </c>
      <c r="N865" s="295">
        <v>12</v>
      </c>
      <c r="O865" s="295">
        <f>'7.  Persistence Report'!T230</f>
        <v>98.119</v>
      </c>
      <c r="P865" s="295">
        <f>'7.  Persistence Report'!U230</f>
        <v>98.119</v>
      </c>
      <c r="Q865" s="295">
        <f>'7.  Persistence Report'!V230</f>
        <v>98.119</v>
      </c>
      <c r="R865" s="295">
        <f>'7.  Persistence Report'!W230</f>
        <v>98.119</v>
      </c>
      <c r="S865" s="295">
        <f>'7.  Persistence Report'!X230</f>
        <v>98.119</v>
      </c>
      <c r="T865" s="295">
        <f>'7.  Persistence Report'!Y230</f>
        <v>98.119</v>
      </c>
      <c r="U865" s="295">
        <f>'7.  Persistence Report'!Z230</f>
        <v>98.119</v>
      </c>
      <c r="V865" s="295">
        <f>'7.  Persistence Report'!AA230</f>
        <v>98.119</v>
      </c>
      <c r="W865" s="295">
        <f>'7.  Persistence Report'!AB230</f>
        <v>98.119</v>
      </c>
      <c r="X865" s="295">
        <f>'7.  Persistence Report'!AC230</f>
        <v>98.119</v>
      </c>
      <c r="Y865" s="426"/>
      <c r="Z865" s="415"/>
      <c r="AA865" s="415"/>
      <c r="AB865" s="415">
        <v>1</v>
      </c>
      <c r="AC865" s="415"/>
      <c r="AD865" s="415"/>
      <c r="AE865" s="415"/>
      <c r="AF865" s="415"/>
      <c r="AG865" s="415"/>
      <c r="AH865" s="415"/>
      <c r="AI865" s="415"/>
      <c r="AJ865" s="415"/>
      <c r="AK865" s="415"/>
      <c r="AL865" s="415"/>
      <c r="AM865" s="296">
        <f>SUM(Y865:AL865)</f>
        <v>1</v>
      </c>
    </row>
    <row r="866" spans="1:39" ht="15.5" outlineLevel="1">
      <c r="A866" s="530"/>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9">Z865</f>
        <v>0</v>
      </c>
      <c r="AA866" s="411">
        <f t="shared" ref="AA866" si="2600">AA865</f>
        <v>0</v>
      </c>
      <c r="AB866" s="411">
        <f t="shared" ref="AB866" si="2601">AB865</f>
        <v>1</v>
      </c>
      <c r="AC866" s="411">
        <f t="shared" ref="AC866" si="2602">AC865</f>
        <v>0</v>
      </c>
      <c r="AD866" s="411">
        <f t="shared" ref="AD866" si="2603">AD865</f>
        <v>0</v>
      </c>
      <c r="AE866" s="411">
        <f t="shared" ref="AE866" si="2604">AE865</f>
        <v>0</v>
      </c>
      <c r="AF866" s="411">
        <f t="shared" ref="AF866" si="2605">AF865</f>
        <v>0</v>
      </c>
      <c r="AG866" s="411">
        <f t="shared" ref="AG866" si="2606">AG865</f>
        <v>0</v>
      </c>
      <c r="AH866" s="411">
        <f t="shared" ref="AH866" si="2607">AH865</f>
        <v>0</v>
      </c>
      <c r="AI866" s="411">
        <f t="shared" ref="AI866" si="2608">AI865</f>
        <v>0</v>
      </c>
      <c r="AJ866" s="411">
        <f t="shared" ref="AJ866" si="2609">AJ865</f>
        <v>0</v>
      </c>
      <c r="AK866" s="411">
        <f t="shared" ref="AK866" si="2610">AK865</f>
        <v>0</v>
      </c>
      <c r="AL866" s="411">
        <f t="shared" ref="AL866" si="2611">AL865</f>
        <v>0</v>
      </c>
      <c r="AM866" s="306"/>
    </row>
    <row r="867" spans="1:39" ht="15.5" outlineLevel="1">
      <c r="A867" s="530"/>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1" outlineLevel="1">
      <c r="A868" s="530">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5" outlineLevel="1">
      <c r="A869" s="530"/>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12">Z868</f>
        <v>0</v>
      </c>
      <c r="AA869" s="411">
        <f t="shared" ref="AA869" si="2613">AA868</f>
        <v>0</v>
      </c>
      <c r="AB869" s="411">
        <f t="shared" ref="AB869" si="2614">AB868</f>
        <v>0</v>
      </c>
      <c r="AC869" s="411">
        <f t="shared" ref="AC869" si="2615">AC868</f>
        <v>0</v>
      </c>
      <c r="AD869" s="411">
        <f t="shared" ref="AD869" si="2616">AD868</f>
        <v>0</v>
      </c>
      <c r="AE869" s="411">
        <f t="shared" ref="AE869" si="2617">AE868</f>
        <v>0</v>
      </c>
      <c r="AF869" s="411">
        <f t="shared" ref="AF869" si="2618">AF868</f>
        <v>0</v>
      </c>
      <c r="AG869" s="411">
        <f t="shared" ref="AG869" si="2619">AG868</f>
        <v>0</v>
      </c>
      <c r="AH869" s="411">
        <f t="shared" ref="AH869" si="2620">AH868</f>
        <v>0</v>
      </c>
      <c r="AI869" s="411">
        <f t="shared" ref="AI869" si="2621">AI868</f>
        <v>0</v>
      </c>
      <c r="AJ869" s="411">
        <f t="shared" ref="AJ869" si="2622">AJ868</f>
        <v>0</v>
      </c>
      <c r="AK869" s="411">
        <f t="shared" ref="AK869" si="2623">AK868</f>
        <v>0</v>
      </c>
      <c r="AL869" s="411">
        <f t="shared" ref="AL869" si="2624">AL868</f>
        <v>0</v>
      </c>
      <c r="AM869" s="306"/>
    </row>
    <row r="870" spans="1:39" ht="15.5" outlineLevel="1">
      <c r="A870" s="530"/>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5" outlineLevel="1">
      <c r="A871" s="530">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5" outlineLevel="1">
      <c r="A872" s="530"/>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25">Z871</f>
        <v>0</v>
      </c>
      <c r="AA872" s="411">
        <f t="shared" ref="AA872" si="2626">AA871</f>
        <v>0</v>
      </c>
      <c r="AB872" s="411">
        <f t="shared" ref="AB872" si="2627">AB871</f>
        <v>0</v>
      </c>
      <c r="AC872" s="411">
        <f t="shared" ref="AC872" si="2628">AC871</f>
        <v>0</v>
      </c>
      <c r="AD872" s="411">
        <f t="shared" ref="AD872" si="2629">AD871</f>
        <v>0</v>
      </c>
      <c r="AE872" s="411">
        <f t="shared" ref="AE872" si="2630">AE871</f>
        <v>0</v>
      </c>
      <c r="AF872" s="411">
        <f t="shared" ref="AF872" si="2631">AF871</f>
        <v>0</v>
      </c>
      <c r="AG872" s="411">
        <f t="shared" ref="AG872" si="2632">AG871</f>
        <v>0</v>
      </c>
      <c r="AH872" s="411">
        <f t="shared" ref="AH872" si="2633">AH871</f>
        <v>0</v>
      </c>
      <c r="AI872" s="411">
        <f t="shared" ref="AI872" si="2634">AI871</f>
        <v>0</v>
      </c>
      <c r="AJ872" s="411">
        <f t="shared" ref="AJ872" si="2635">AJ871</f>
        <v>0</v>
      </c>
      <c r="AK872" s="411">
        <f t="shared" ref="AK872" si="2636">AK871</f>
        <v>0</v>
      </c>
      <c r="AL872" s="411">
        <f>AL871</f>
        <v>0</v>
      </c>
      <c r="AM872" s="306"/>
    </row>
    <row r="873" spans="1:39" ht="15.5" outlineLevel="1">
      <c r="A873" s="530"/>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5" outlineLevel="1">
      <c r="A874" s="530"/>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5" outlineLevel="1">
      <c r="A875" s="530">
        <v>33</v>
      </c>
      <c r="B875" s="428" t="s">
        <v>125</v>
      </c>
      <c r="C875" s="291" t="s">
        <v>25</v>
      </c>
      <c r="D875" s="295">
        <f>'7.  Persistence Report'!AY227</f>
        <v>276999.10499999998</v>
      </c>
      <c r="E875" s="295">
        <f>'7.  Persistence Report'!AZ227</f>
        <v>276999.10499999998</v>
      </c>
      <c r="F875" s="295">
        <f>'7.  Persistence Report'!BA227</f>
        <v>276999.10499999998</v>
      </c>
      <c r="G875" s="295">
        <f>'7.  Persistence Report'!BB227</f>
        <v>276999.10499999998</v>
      </c>
      <c r="H875" s="295">
        <f>'7.  Persistence Report'!BC227</f>
        <v>276999.10499999998</v>
      </c>
      <c r="I875" s="295">
        <f>'7.  Persistence Report'!BD227</f>
        <v>276999.10499999998</v>
      </c>
      <c r="J875" s="295">
        <f>'7.  Persistence Report'!BE227</f>
        <v>276999.10499999998</v>
      </c>
      <c r="K875" s="295">
        <f>'7.  Persistence Report'!BF227</f>
        <v>276999.10499999998</v>
      </c>
      <c r="L875" s="295">
        <f>'7.  Persistence Report'!BG227</f>
        <v>276999.10499999998</v>
      </c>
      <c r="M875" s="295">
        <f>'7.  Persistence Report'!BH227</f>
        <v>276999.10499999998</v>
      </c>
      <c r="N875" s="295">
        <v>0</v>
      </c>
      <c r="O875" s="295">
        <f>'7.  Persistence Report'!T227</f>
        <v>42.733199999999989</v>
      </c>
      <c r="P875" s="295">
        <f>'7.  Persistence Report'!U227</f>
        <v>42.733199999999989</v>
      </c>
      <c r="Q875" s="295">
        <f>'7.  Persistence Report'!V227</f>
        <v>42.733199999999989</v>
      </c>
      <c r="R875" s="295">
        <f>'7.  Persistence Report'!W227</f>
        <v>42.733199999999989</v>
      </c>
      <c r="S875" s="295">
        <f>'7.  Persistence Report'!X227</f>
        <v>42.733199999999989</v>
      </c>
      <c r="T875" s="295">
        <f>'7.  Persistence Report'!Y227</f>
        <v>42.733199999999989</v>
      </c>
      <c r="U875" s="295">
        <f>'7.  Persistence Report'!Z227</f>
        <v>42.733199999999989</v>
      </c>
      <c r="V875" s="295">
        <f>'7.  Persistence Report'!AA227</f>
        <v>42.733199999999989</v>
      </c>
      <c r="W875" s="295">
        <f>'7.  Persistence Report'!AB227</f>
        <v>42.733199999999989</v>
      </c>
      <c r="X875" s="295">
        <f>'7.  Persistence Report'!AC227</f>
        <v>42.733199999999989</v>
      </c>
      <c r="Y875" s="426"/>
      <c r="Z875" s="415">
        <v>0.91</v>
      </c>
      <c r="AA875" s="415">
        <v>0.09</v>
      </c>
      <c r="AB875" s="415"/>
      <c r="AC875" s="415"/>
      <c r="AD875" s="415"/>
      <c r="AE875" s="415"/>
      <c r="AF875" s="415"/>
      <c r="AG875" s="415"/>
      <c r="AH875" s="415"/>
      <c r="AI875" s="415"/>
      <c r="AJ875" s="415"/>
      <c r="AK875" s="415"/>
      <c r="AL875" s="415"/>
      <c r="AM875" s="296">
        <f>SUM(Y875:AL875)</f>
        <v>1</v>
      </c>
    </row>
    <row r="876" spans="1:39" ht="15.5" outlineLevel="1">
      <c r="A876" s="530"/>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37">Z875</f>
        <v>0.91</v>
      </c>
      <c r="AA876" s="411">
        <f t="shared" ref="AA876" si="2638">AA875</f>
        <v>0.09</v>
      </c>
      <c r="AB876" s="411">
        <f t="shared" ref="AB876" si="2639">AB875</f>
        <v>0</v>
      </c>
      <c r="AC876" s="411">
        <f t="shared" ref="AC876" si="2640">AC875</f>
        <v>0</v>
      </c>
      <c r="AD876" s="411">
        <f t="shared" ref="AD876" si="2641">AD875</f>
        <v>0</v>
      </c>
      <c r="AE876" s="411">
        <f t="shared" ref="AE876" si="2642">AE875</f>
        <v>0</v>
      </c>
      <c r="AF876" s="411">
        <f t="shared" ref="AF876" si="2643">AF875</f>
        <v>0</v>
      </c>
      <c r="AG876" s="411">
        <f t="shared" ref="AG876" si="2644">AG875</f>
        <v>0</v>
      </c>
      <c r="AH876" s="411">
        <f t="shared" ref="AH876" si="2645">AH875</f>
        <v>0</v>
      </c>
      <c r="AI876" s="411">
        <f t="shared" ref="AI876" si="2646">AI875</f>
        <v>0</v>
      </c>
      <c r="AJ876" s="411">
        <f t="shared" ref="AJ876" si="2647">AJ875</f>
        <v>0</v>
      </c>
      <c r="AK876" s="411">
        <f t="shared" ref="AK876" si="2648">AK875</f>
        <v>0</v>
      </c>
      <c r="AL876" s="411">
        <f t="shared" ref="AL876" si="2649">AL875</f>
        <v>0</v>
      </c>
      <c r="AM876" s="306"/>
    </row>
    <row r="877" spans="1:39" ht="15.5" outlineLevel="1">
      <c r="A877" s="530"/>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5" outlineLevel="1">
      <c r="A878" s="530">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5" outlineLevel="1">
      <c r="A879" s="530"/>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50">Z878</f>
        <v>0</v>
      </c>
      <c r="AA879" s="411">
        <f t="shared" ref="AA879" si="2651">AA878</f>
        <v>0</v>
      </c>
      <c r="AB879" s="411">
        <f t="shared" ref="AB879" si="2652">AB878</f>
        <v>0</v>
      </c>
      <c r="AC879" s="411">
        <f t="shared" ref="AC879" si="2653">AC878</f>
        <v>0</v>
      </c>
      <c r="AD879" s="411">
        <f t="shared" ref="AD879" si="2654">AD878</f>
        <v>0</v>
      </c>
      <c r="AE879" s="411">
        <f t="shared" ref="AE879" si="2655">AE878</f>
        <v>0</v>
      </c>
      <c r="AF879" s="411">
        <f t="shared" ref="AF879" si="2656">AF878</f>
        <v>0</v>
      </c>
      <c r="AG879" s="411">
        <f t="shared" ref="AG879" si="2657">AG878</f>
        <v>0</v>
      </c>
      <c r="AH879" s="411">
        <f t="shared" ref="AH879" si="2658">AH878</f>
        <v>0</v>
      </c>
      <c r="AI879" s="411">
        <f t="shared" ref="AI879" si="2659">AI878</f>
        <v>0</v>
      </c>
      <c r="AJ879" s="411">
        <f t="shared" ref="AJ879" si="2660">AJ878</f>
        <v>0</v>
      </c>
      <c r="AK879" s="411">
        <f t="shared" ref="AK879" si="2661">AK878</f>
        <v>0</v>
      </c>
      <c r="AL879" s="411">
        <f t="shared" ref="AL879" si="2662">AL878</f>
        <v>0</v>
      </c>
      <c r="AM879" s="306"/>
    </row>
    <row r="880" spans="1:39" ht="15.5" outlineLevel="1">
      <c r="A880" s="530"/>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5" outlineLevel="1">
      <c r="A881" s="530">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5" outlineLevel="1">
      <c r="A882" s="530"/>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63">Z881</f>
        <v>0</v>
      </c>
      <c r="AA882" s="411">
        <f t="shared" ref="AA882" si="2664">AA881</f>
        <v>0</v>
      </c>
      <c r="AB882" s="411">
        <f t="shared" ref="AB882" si="2665">AB881</f>
        <v>0</v>
      </c>
      <c r="AC882" s="411">
        <f t="shared" ref="AC882" si="2666">AC881</f>
        <v>0</v>
      </c>
      <c r="AD882" s="411">
        <f t="shared" ref="AD882" si="2667">AD881</f>
        <v>0</v>
      </c>
      <c r="AE882" s="411">
        <f t="shared" ref="AE882" si="2668">AE881</f>
        <v>0</v>
      </c>
      <c r="AF882" s="411">
        <f t="shared" ref="AF882" si="2669">AF881</f>
        <v>0</v>
      </c>
      <c r="AG882" s="411">
        <f t="shared" ref="AG882" si="2670">AG881</f>
        <v>0</v>
      </c>
      <c r="AH882" s="411">
        <f t="shared" ref="AH882" si="2671">AH881</f>
        <v>0</v>
      </c>
      <c r="AI882" s="411">
        <f t="shared" ref="AI882" si="2672">AI881</f>
        <v>0</v>
      </c>
      <c r="AJ882" s="411">
        <f t="shared" ref="AJ882" si="2673">AJ881</f>
        <v>0</v>
      </c>
      <c r="AK882" s="411">
        <f t="shared" ref="AK882" si="2674">AK881</f>
        <v>0</v>
      </c>
      <c r="AL882" s="411">
        <f t="shared" ref="AL882" si="2675">AL881</f>
        <v>0</v>
      </c>
      <c r="AM882" s="306"/>
    </row>
    <row r="883" spans="1:39" ht="15.5" outlineLevel="1">
      <c r="A883" s="530"/>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5" outlineLevel="1">
      <c r="A884" s="530"/>
      <c r="B884" s="288" t="s">
        <v>501</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6.5" outlineLevel="1">
      <c r="A885" s="530">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5" outlineLevel="1">
      <c r="A886" s="530"/>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76">Z885</f>
        <v>0</v>
      </c>
      <c r="AA886" s="411">
        <f t="shared" ref="AA886" si="2677">AA885</f>
        <v>0</v>
      </c>
      <c r="AB886" s="411">
        <f t="shared" ref="AB886" si="2678">AB885</f>
        <v>0</v>
      </c>
      <c r="AC886" s="411">
        <f t="shared" ref="AC886" si="2679">AC885</f>
        <v>0</v>
      </c>
      <c r="AD886" s="411">
        <f t="shared" ref="AD886" si="2680">AD885</f>
        <v>0</v>
      </c>
      <c r="AE886" s="411">
        <f t="shared" ref="AE886" si="2681">AE885</f>
        <v>0</v>
      </c>
      <c r="AF886" s="411">
        <f t="shared" ref="AF886" si="2682">AF885</f>
        <v>0</v>
      </c>
      <c r="AG886" s="411">
        <f t="shared" ref="AG886" si="2683">AG885</f>
        <v>0</v>
      </c>
      <c r="AH886" s="411">
        <f t="shared" ref="AH886" si="2684">AH885</f>
        <v>0</v>
      </c>
      <c r="AI886" s="411">
        <f t="shared" ref="AI886" si="2685">AI885</f>
        <v>0</v>
      </c>
      <c r="AJ886" s="411">
        <f t="shared" ref="AJ886" si="2686">AJ885</f>
        <v>0</v>
      </c>
      <c r="AK886" s="411">
        <f t="shared" ref="AK886" si="2687">AK885</f>
        <v>0</v>
      </c>
      <c r="AL886" s="411">
        <f t="shared" ref="AL886" si="2688">AL885</f>
        <v>0</v>
      </c>
      <c r="AM886" s="306"/>
    </row>
    <row r="887" spans="1:39" ht="15.5" outlineLevel="1">
      <c r="A887" s="530"/>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1" outlineLevel="1">
      <c r="A888" s="530">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5" outlineLevel="1">
      <c r="A889" s="530"/>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9">Z888</f>
        <v>0</v>
      </c>
      <c r="AA889" s="411">
        <f t="shared" ref="AA889" si="2690">AA888</f>
        <v>0</v>
      </c>
      <c r="AB889" s="411">
        <f t="shared" ref="AB889" si="2691">AB888</f>
        <v>0</v>
      </c>
      <c r="AC889" s="411">
        <f t="shared" ref="AC889" si="2692">AC888</f>
        <v>0</v>
      </c>
      <c r="AD889" s="411">
        <f t="shared" ref="AD889" si="2693">AD888</f>
        <v>0</v>
      </c>
      <c r="AE889" s="411">
        <f t="shared" ref="AE889" si="2694">AE888</f>
        <v>0</v>
      </c>
      <c r="AF889" s="411">
        <f t="shared" ref="AF889" si="2695">AF888</f>
        <v>0</v>
      </c>
      <c r="AG889" s="411">
        <f t="shared" ref="AG889" si="2696">AG888</f>
        <v>0</v>
      </c>
      <c r="AH889" s="411">
        <f t="shared" ref="AH889" si="2697">AH888</f>
        <v>0</v>
      </c>
      <c r="AI889" s="411">
        <f t="shared" ref="AI889" si="2698">AI888</f>
        <v>0</v>
      </c>
      <c r="AJ889" s="411">
        <f t="shared" ref="AJ889" si="2699">AJ888</f>
        <v>0</v>
      </c>
      <c r="AK889" s="411">
        <f t="shared" ref="AK889" si="2700">AK888</f>
        <v>0</v>
      </c>
      <c r="AL889" s="411">
        <f t="shared" ref="AL889" si="2701">AL888</f>
        <v>0</v>
      </c>
      <c r="AM889" s="306"/>
    </row>
    <row r="890" spans="1:39" ht="15.5" outlineLevel="1">
      <c r="A890" s="530"/>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5" outlineLevel="1">
      <c r="A891" s="530">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5" outlineLevel="1">
      <c r="A892" s="530"/>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702">Z891</f>
        <v>0</v>
      </c>
      <c r="AA892" s="411">
        <f t="shared" ref="AA892" si="2703">AA891</f>
        <v>0</v>
      </c>
      <c r="AB892" s="411">
        <f t="shared" ref="AB892" si="2704">AB891</f>
        <v>0</v>
      </c>
      <c r="AC892" s="411">
        <f t="shared" ref="AC892" si="2705">AC891</f>
        <v>0</v>
      </c>
      <c r="AD892" s="411">
        <f t="shared" ref="AD892" si="2706">AD891</f>
        <v>0</v>
      </c>
      <c r="AE892" s="411">
        <f t="shared" ref="AE892" si="2707">AE891</f>
        <v>0</v>
      </c>
      <c r="AF892" s="411">
        <f t="shared" ref="AF892" si="2708">AF891</f>
        <v>0</v>
      </c>
      <c r="AG892" s="411">
        <f t="shared" ref="AG892" si="2709">AG891</f>
        <v>0</v>
      </c>
      <c r="AH892" s="411">
        <f t="shared" ref="AH892" si="2710">AH891</f>
        <v>0</v>
      </c>
      <c r="AI892" s="411">
        <f t="shared" ref="AI892" si="2711">AI891</f>
        <v>0</v>
      </c>
      <c r="AJ892" s="411">
        <f t="shared" ref="AJ892" si="2712">AJ891</f>
        <v>0</v>
      </c>
      <c r="AK892" s="411">
        <f t="shared" ref="AK892" si="2713">AK891</f>
        <v>0</v>
      </c>
      <c r="AL892" s="411">
        <f t="shared" ref="AL892" si="2714">AL891</f>
        <v>0</v>
      </c>
      <c r="AM892" s="306"/>
    </row>
    <row r="893" spans="1:39" ht="15.5" outlineLevel="1">
      <c r="A893" s="530"/>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1" outlineLevel="1">
      <c r="A894" s="530">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5" outlineLevel="1">
      <c r="A895" s="530"/>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15">Z894</f>
        <v>0</v>
      </c>
      <c r="AA895" s="411">
        <f t="shared" ref="AA895" si="2716">AA894</f>
        <v>0</v>
      </c>
      <c r="AB895" s="411">
        <f t="shared" ref="AB895" si="2717">AB894</f>
        <v>0</v>
      </c>
      <c r="AC895" s="411">
        <f t="shared" ref="AC895" si="2718">AC894</f>
        <v>0</v>
      </c>
      <c r="AD895" s="411">
        <f t="shared" ref="AD895" si="2719">AD894</f>
        <v>0</v>
      </c>
      <c r="AE895" s="411">
        <f t="shared" ref="AE895" si="2720">AE894</f>
        <v>0</v>
      </c>
      <c r="AF895" s="411">
        <f t="shared" ref="AF895" si="2721">AF894</f>
        <v>0</v>
      </c>
      <c r="AG895" s="411">
        <f t="shared" ref="AG895" si="2722">AG894</f>
        <v>0</v>
      </c>
      <c r="AH895" s="411">
        <f t="shared" ref="AH895" si="2723">AH894</f>
        <v>0</v>
      </c>
      <c r="AI895" s="411">
        <f t="shared" ref="AI895" si="2724">AI894</f>
        <v>0</v>
      </c>
      <c r="AJ895" s="411">
        <f t="shared" ref="AJ895" si="2725">AJ894</f>
        <v>0</v>
      </c>
      <c r="AK895" s="411">
        <f t="shared" ref="AK895" si="2726">AK894</f>
        <v>0</v>
      </c>
      <c r="AL895" s="411">
        <f t="shared" ref="AL895" si="2727">AL894</f>
        <v>0</v>
      </c>
      <c r="AM895" s="306"/>
    </row>
    <row r="896" spans="1:39" ht="15.5" outlineLevel="1">
      <c r="A896" s="530"/>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1" outlineLevel="1">
      <c r="A897" s="530">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5" outlineLevel="1">
      <c r="A898" s="530"/>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8">Z897</f>
        <v>0</v>
      </c>
      <c r="AA898" s="411">
        <f t="shared" ref="AA898" si="2729">AA897</f>
        <v>0</v>
      </c>
      <c r="AB898" s="411">
        <f t="shared" ref="AB898" si="2730">AB897</f>
        <v>0</v>
      </c>
      <c r="AC898" s="411">
        <f t="shared" ref="AC898" si="2731">AC897</f>
        <v>0</v>
      </c>
      <c r="AD898" s="411">
        <f t="shared" ref="AD898" si="2732">AD897</f>
        <v>0</v>
      </c>
      <c r="AE898" s="411">
        <f t="shared" ref="AE898" si="2733">AE897</f>
        <v>0</v>
      </c>
      <c r="AF898" s="411">
        <f t="shared" ref="AF898" si="2734">AF897</f>
        <v>0</v>
      </c>
      <c r="AG898" s="411">
        <f t="shared" ref="AG898" si="2735">AG897</f>
        <v>0</v>
      </c>
      <c r="AH898" s="411">
        <f t="shared" ref="AH898" si="2736">AH897</f>
        <v>0</v>
      </c>
      <c r="AI898" s="411">
        <f t="shared" ref="AI898" si="2737">AI897</f>
        <v>0</v>
      </c>
      <c r="AJ898" s="411">
        <f t="shared" ref="AJ898" si="2738">AJ897</f>
        <v>0</v>
      </c>
      <c r="AK898" s="411">
        <f t="shared" ref="AK898" si="2739">AK897</f>
        <v>0</v>
      </c>
      <c r="AL898" s="411">
        <f t="shared" ref="AL898" si="2740">AL897</f>
        <v>0</v>
      </c>
      <c r="AM898" s="306"/>
    </row>
    <row r="899" spans="1:39" ht="15.5" outlineLevel="1">
      <c r="A899" s="530"/>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6.5" outlineLevel="1">
      <c r="A900" s="530">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5" outlineLevel="1">
      <c r="A901" s="530"/>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41">Z900</f>
        <v>0</v>
      </c>
      <c r="AA901" s="411">
        <f t="shared" ref="AA901" si="2742">AA900</f>
        <v>0</v>
      </c>
      <c r="AB901" s="411">
        <f t="shared" ref="AB901" si="2743">AB900</f>
        <v>0</v>
      </c>
      <c r="AC901" s="411">
        <f t="shared" ref="AC901" si="2744">AC900</f>
        <v>0</v>
      </c>
      <c r="AD901" s="411">
        <f t="shared" ref="AD901" si="2745">AD900</f>
        <v>0</v>
      </c>
      <c r="AE901" s="411">
        <f t="shared" ref="AE901" si="2746">AE900</f>
        <v>0</v>
      </c>
      <c r="AF901" s="411">
        <f t="shared" ref="AF901" si="2747">AF900</f>
        <v>0</v>
      </c>
      <c r="AG901" s="411">
        <f t="shared" ref="AG901" si="2748">AG900</f>
        <v>0</v>
      </c>
      <c r="AH901" s="411">
        <f t="shared" ref="AH901" si="2749">AH900</f>
        <v>0</v>
      </c>
      <c r="AI901" s="411">
        <f t="shared" ref="AI901" si="2750">AI900</f>
        <v>0</v>
      </c>
      <c r="AJ901" s="411">
        <f t="shared" ref="AJ901" si="2751">AJ900</f>
        <v>0</v>
      </c>
      <c r="AK901" s="411">
        <f t="shared" ref="AK901" si="2752">AK900</f>
        <v>0</v>
      </c>
      <c r="AL901" s="411">
        <f t="shared" ref="AL901" si="2753">AL900</f>
        <v>0</v>
      </c>
      <c r="AM901" s="306"/>
    </row>
    <row r="902" spans="1:39" ht="15.5" outlineLevel="1">
      <c r="A902" s="530"/>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1" outlineLevel="1">
      <c r="A903" s="530">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5" outlineLevel="1">
      <c r="A904" s="530"/>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54">Z903</f>
        <v>0</v>
      </c>
      <c r="AA904" s="411">
        <f t="shared" ref="AA904" si="2755">AA903</f>
        <v>0</v>
      </c>
      <c r="AB904" s="411">
        <f t="shared" ref="AB904" si="2756">AB903</f>
        <v>0</v>
      </c>
      <c r="AC904" s="411">
        <f t="shared" ref="AC904" si="2757">AC903</f>
        <v>0</v>
      </c>
      <c r="AD904" s="411">
        <f t="shared" ref="AD904" si="2758">AD903</f>
        <v>0</v>
      </c>
      <c r="AE904" s="411">
        <f t="shared" ref="AE904" si="2759">AE903</f>
        <v>0</v>
      </c>
      <c r="AF904" s="411">
        <f t="shared" ref="AF904" si="2760">AF903</f>
        <v>0</v>
      </c>
      <c r="AG904" s="411">
        <f t="shared" ref="AG904" si="2761">AG903</f>
        <v>0</v>
      </c>
      <c r="AH904" s="411">
        <f t="shared" ref="AH904" si="2762">AH903</f>
        <v>0</v>
      </c>
      <c r="AI904" s="411">
        <f t="shared" ref="AI904" si="2763">AI903</f>
        <v>0</v>
      </c>
      <c r="AJ904" s="411">
        <f t="shared" ref="AJ904" si="2764">AJ903</f>
        <v>0</v>
      </c>
      <c r="AK904" s="411">
        <f t="shared" ref="AK904" si="2765">AK903</f>
        <v>0</v>
      </c>
      <c r="AL904" s="411">
        <f t="shared" ref="AL904" si="2766">AL903</f>
        <v>0</v>
      </c>
      <c r="AM904" s="306"/>
    </row>
    <row r="905" spans="1:39" ht="15.5" outlineLevel="1">
      <c r="A905" s="530"/>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5" outlineLevel="1">
      <c r="A906" s="530">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5" outlineLevel="1">
      <c r="A907" s="530"/>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7">Z906</f>
        <v>0</v>
      </c>
      <c r="AA907" s="411">
        <f t="shared" ref="AA907" si="2768">AA906</f>
        <v>0</v>
      </c>
      <c r="AB907" s="411">
        <f t="shared" ref="AB907" si="2769">AB906</f>
        <v>0</v>
      </c>
      <c r="AC907" s="411">
        <f t="shared" ref="AC907" si="2770">AC906</f>
        <v>0</v>
      </c>
      <c r="AD907" s="411">
        <f t="shared" ref="AD907" si="2771">AD906</f>
        <v>0</v>
      </c>
      <c r="AE907" s="411">
        <f t="shared" ref="AE907" si="2772">AE906</f>
        <v>0</v>
      </c>
      <c r="AF907" s="411">
        <f t="shared" ref="AF907" si="2773">AF906</f>
        <v>0</v>
      </c>
      <c r="AG907" s="411">
        <f t="shared" ref="AG907" si="2774">AG906</f>
        <v>0</v>
      </c>
      <c r="AH907" s="411">
        <f t="shared" ref="AH907" si="2775">AH906</f>
        <v>0</v>
      </c>
      <c r="AI907" s="411">
        <f t="shared" ref="AI907" si="2776">AI906</f>
        <v>0</v>
      </c>
      <c r="AJ907" s="411">
        <f t="shared" ref="AJ907" si="2777">AJ906</f>
        <v>0</v>
      </c>
      <c r="AK907" s="411">
        <f t="shared" ref="AK907" si="2778">AK906</f>
        <v>0</v>
      </c>
      <c r="AL907" s="411">
        <f t="shared" ref="AL907" si="2779">AL906</f>
        <v>0</v>
      </c>
      <c r="AM907" s="306"/>
    </row>
    <row r="908" spans="1:39" ht="15.5" outlineLevel="1">
      <c r="A908" s="530"/>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6.5" outlineLevel="1">
      <c r="A909" s="530">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5" outlineLevel="1">
      <c r="A910" s="530"/>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80">Z909</f>
        <v>0</v>
      </c>
      <c r="AA910" s="411">
        <f t="shared" ref="AA910" si="2781">AA909</f>
        <v>0</v>
      </c>
      <c r="AB910" s="411">
        <f t="shared" ref="AB910" si="2782">AB909</f>
        <v>0</v>
      </c>
      <c r="AC910" s="411">
        <f t="shared" ref="AC910" si="2783">AC909</f>
        <v>0</v>
      </c>
      <c r="AD910" s="411">
        <f t="shared" ref="AD910" si="2784">AD909</f>
        <v>0</v>
      </c>
      <c r="AE910" s="411">
        <f t="shared" ref="AE910" si="2785">AE909</f>
        <v>0</v>
      </c>
      <c r="AF910" s="411">
        <f t="shared" ref="AF910" si="2786">AF909</f>
        <v>0</v>
      </c>
      <c r="AG910" s="411">
        <f t="shared" ref="AG910" si="2787">AG909</f>
        <v>0</v>
      </c>
      <c r="AH910" s="411">
        <f t="shared" ref="AH910" si="2788">AH909</f>
        <v>0</v>
      </c>
      <c r="AI910" s="411">
        <f t="shared" ref="AI910" si="2789">AI909</f>
        <v>0</v>
      </c>
      <c r="AJ910" s="411">
        <f t="shared" ref="AJ910" si="2790">AJ909</f>
        <v>0</v>
      </c>
      <c r="AK910" s="411">
        <f t="shared" ref="AK910" si="2791">AK909</f>
        <v>0</v>
      </c>
      <c r="AL910" s="411">
        <f t="shared" ref="AL910" si="2792">AL909</f>
        <v>0</v>
      </c>
      <c r="AM910" s="306"/>
    </row>
    <row r="911" spans="1:39" ht="15.5" outlineLevel="1">
      <c r="A911" s="530"/>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1" outlineLevel="1">
      <c r="A912" s="530">
        <v>45</v>
      </c>
      <c r="B912" s="744" t="s">
        <v>813</v>
      </c>
      <c r="C912" s="291" t="s">
        <v>25</v>
      </c>
      <c r="D912" s="295">
        <f>'7.  Persistence Report'!AY234</f>
        <v>40295.860729844477</v>
      </c>
      <c r="E912" s="295">
        <f>'7.  Persistence Report'!AZ234</f>
        <v>40295.860729844477</v>
      </c>
      <c r="F912" s="295">
        <f>'7.  Persistence Report'!BA234</f>
        <v>40295.860729844477</v>
      </c>
      <c r="G912" s="295">
        <f>'7.  Persistence Report'!BB234</f>
        <v>40295.860729844477</v>
      </c>
      <c r="H912" s="295">
        <f>'7.  Persistence Report'!BC234</f>
        <v>40295.860729844477</v>
      </c>
      <c r="I912" s="295">
        <f>'7.  Persistence Report'!BD234</f>
        <v>40295.860729844477</v>
      </c>
      <c r="J912" s="295">
        <f>'7.  Persistence Report'!BE234</f>
        <v>40295.860729844477</v>
      </c>
      <c r="K912" s="295">
        <f>'7.  Persistence Report'!BF234</f>
        <v>40295.860729844477</v>
      </c>
      <c r="L912" s="295">
        <f>'7.  Persistence Report'!BG234</f>
        <v>40295.860729844477</v>
      </c>
      <c r="M912" s="295">
        <f>'7.  Persistence Report'!BH234</f>
        <v>40295.860729844477</v>
      </c>
      <c r="N912" s="295">
        <v>12</v>
      </c>
      <c r="O912" s="295">
        <f>'7.  Persistence Report'!T234</f>
        <v>12.516746177399062</v>
      </c>
      <c r="P912" s="295">
        <f>'7.  Persistence Report'!U234</f>
        <v>12.516746177399062</v>
      </c>
      <c r="Q912" s="295">
        <f>'7.  Persistence Report'!V234</f>
        <v>12.516746177399062</v>
      </c>
      <c r="R912" s="295">
        <f>'7.  Persistence Report'!W234</f>
        <v>12.516746177399062</v>
      </c>
      <c r="S912" s="295">
        <f>'7.  Persistence Report'!X234</f>
        <v>12.516746177399062</v>
      </c>
      <c r="T912" s="295">
        <f>'7.  Persistence Report'!Y234</f>
        <v>12.516746177399062</v>
      </c>
      <c r="U912" s="295">
        <f>'7.  Persistence Report'!Z234</f>
        <v>12.516746177399062</v>
      </c>
      <c r="V912" s="295">
        <f>'7.  Persistence Report'!AA234</f>
        <v>12.516746177399062</v>
      </c>
      <c r="W912" s="295">
        <f>'7.  Persistence Report'!AB234</f>
        <v>12.516746177399062</v>
      </c>
      <c r="X912" s="295">
        <f>'7.  Persistence Report'!AC234</f>
        <v>12.516746177399062</v>
      </c>
      <c r="Y912" s="426">
        <v>1</v>
      </c>
      <c r="Z912" s="415"/>
      <c r="AA912" s="415"/>
      <c r="AB912" s="415"/>
      <c r="AC912" s="415"/>
      <c r="AD912" s="415"/>
      <c r="AE912" s="415"/>
      <c r="AF912" s="415"/>
      <c r="AG912" s="415"/>
      <c r="AH912" s="415"/>
      <c r="AI912" s="415"/>
      <c r="AJ912" s="415"/>
      <c r="AK912" s="415"/>
      <c r="AL912" s="415"/>
      <c r="AM912" s="296">
        <f>SUM(Y912:AL912)</f>
        <v>1</v>
      </c>
    </row>
    <row r="913" spans="1:39" ht="15.5" outlineLevel="1">
      <c r="A913" s="530"/>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1</v>
      </c>
      <c r="Z913" s="411">
        <f t="shared" ref="Z913" si="2793">Z912</f>
        <v>0</v>
      </c>
      <c r="AA913" s="411">
        <f t="shared" ref="AA913" si="2794">AA912</f>
        <v>0</v>
      </c>
      <c r="AB913" s="411">
        <f t="shared" ref="AB913" si="2795">AB912</f>
        <v>0</v>
      </c>
      <c r="AC913" s="411">
        <f t="shared" ref="AC913" si="2796">AC912</f>
        <v>0</v>
      </c>
      <c r="AD913" s="411">
        <f t="shared" ref="AD913" si="2797">AD912</f>
        <v>0</v>
      </c>
      <c r="AE913" s="411">
        <f t="shared" ref="AE913" si="2798">AE912</f>
        <v>0</v>
      </c>
      <c r="AF913" s="411">
        <f t="shared" ref="AF913" si="2799">AF912</f>
        <v>0</v>
      </c>
      <c r="AG913" s="411">
        <f t="shared" ref="AG913" si="2800">AG912</f>
        <v>0</v>
      </c>
      <c r="AH913" s="411">
        <f t="shared" ref="AH913" si="2801">AH912</f>
        <v>0</v>
      </c>
      <c r="AI913" s="411">
        <f t="shared" ref="AI913" si="2802">AI912</f>
        <v>0</v>
      </c>
      <c r="AJ913" s="411">
        <f t="shared" ref="AJ913" si="2803">AJ912</f>
        <v>0</v>
      </c>
      <c r="AK913" s="411">
        <f t="shared" ref="AK913" si="2804">AK912</f>
        <v>0</v>
      </c>
      <c r="AL913" s="411">
        <f t="shared" ref="AL913" si="2805">AL912</f>
        <v>0</v>
      </c>
      <c r="AM913" s="306"/>
    </row>
    <row r="914" spans="1:39" ht="15.5" outlineLevel="1">
      <c r="A914" s="530"/>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1" outlineLevel="1">
      <c r="A915" s="530">
        <v>46</v>
      </c>
      <c r="B915" s="428" t="s">
        <v>138</v>
      </c>
      <c r="C915" s="291" t="s">
        <v>25</v>
      </c>
      <c r="D915" s="295">
        <f>'7.  Persistence Report'!AY225</f>
        <v>13073.400397813652</v>
      </c>
      <c r="E915" s="295">
        <f>'7.  Persistence Report'!AZ225</f>
        <v>13073.400397813652</v>
      </c>
      <c r="F915" s="295">
        <f>'7.  Persistence Report'!BA225</f>
        <v>13073.400397813652</v>
      </c>
      <c r="G915" s="295">
        <f>'7.  Persistence Report'!BB225</f>
        <v>13073.400397813652</v>
      </c>
      <c r="H915" s="295">
        <f>'7.  Persistence Report'!BC225</f>
        <v>13073.400397813652</v>
      </c>
      <c r="I915" s="295">
        <f>'7.  Persistence Report'!BD225</f>
        <v>13073.400397813652</v>
      </c>
      <c r="J915" s="295">
        <f>'7.  Persistence Report'!BE225</f>
        <v>13073.400397813652</v>
      </c>
      <c r="K915" s="295">
        <f>'7.  Persistence Report'!BF225</f>
        <v>13073.400397813652</v>
      </c>
      <c r="L915" s="295">
        <f>'7.  Persistence Report'!BG225</f>
        <v>13073.400397813652</v>
      </c>
      <c r="M915" s="295">
        <f>'7.  Persistence Report'!BH225</f>
        <v>13073.400397813652</v>
      </c>
      <c r="N915" s="295">
        <v>12</v>
      </c>
      <c r="O915" s="295">
        <f>'7.  Persistence Report'!T225</f>
        <v>2.8399987777700377</v>
      </c>
      <c r="P915" s="295">
        <f>'7.  Persistence Report'!U225</f>
        <v>2.8399987777700377</v>
      </c>
      <c r="Q915" s="295">
        <f>'7.  Persistence Report'!V225</f>
        <v>2.8399987777700377</v>
      </c>
      <c r="R915" s="295">
        <f>'7.  Persistence Report'!W225</f>
        <v>2.8399987777700377</v>
      </c>
      <c r="S915" s="295">
        <f>'7.  Persistence Report'!X225</f>
        <v>2.8399987777700377</v>
      </c>
      <c r="T915" s="295">
        <f>'7.  Persistence Report'!Y225</f>
        <v>2.8399987777700377</v>
      </c>
      <c r="U915" s="295">
        <f>'7.  Persistence Report'!Z225</f>
        <v>2.8399987777700377</v>
      </c>
      <c r="V915" s="295">
        <f>'7.  Persistence Report'!AA225</f>
        <v>2.8399987777700377</v>
      </c>
      <c r="W915" s="295">
        <f>'7.  Persistence Report'!AB225</f>
        <v>2.8399987777700377</v>
      </c>
      <c r="X915" s="295">
        <f>'7.  Persistence Report'!AC225</f>
        <v>2.8399987777700377</v>
      </c>
      <c r="Y915" s="426">
        <v>0.04</v>
      </c>
      <c r="Z915" s="415">
        <v>0.86</v>
      </c>
      <c r="AA915" s="415">
        <v>0.1</v>
      </c>
      <c r="AB915" s="415"/>
      <c r="AC915" s="415"/>
      <c r="AD915" s="415"/>
      <c r="AE915" s="415"/>
      <c r="AF915" s="415"/>
      <c r="AG915" s="415"/>
      <c r="AH915" s="415"/>
      <c r="AI915" s="415"/>
      <c r="AJ915" s="415"/>
      <c r="AK915" s="415"/>
      <c r="AL915" s="415"/>
      <c r="AM915" s="296">
        <f>SUM(Y915:AL915)</f>
        <v>1</v>
      </c>
    </row>
    <row r="916" spans="1:39" ht="15.5" outlineLevel="1">
      <c r="A916" s="530"/>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0.04</v>
      </c>
      <c r="Z916" s="411">
        <f t="shared" ref="Z916" si="2806">Z915</f>
        <v>0.86</v>
      </c>
      <c r="AA916" s="411">
        <f t="shared" ref="AA916" si="2807">AA915</f>
        <v>0.1</v>
      </c>
      <c r="AB916" s="411">
        <f t="shared" ref="AB916" si="2808">AB915</f>
        <v>0</v>
      </c>
      <c r="AC916" s="411">
        <f t="shared" ref="AC916" si="2809">AC915</f>
        <v>0</v>
      </c>
      <c r="AD916" s="411">
        <f t="shared" ref="AD916" si="2810">AD915</f>
        <v>0</v>
      </c>
      <c r="AE916" s="411">
        <f t="shared" ref="AE916" si="2811">AE915</f>
        <v>0</v>
      </c>
      <c r="AF916" s="411">
        <f t="shared" ref="AF916" si="2812">AF915</f>
        <v>0</v>
      </c>
      <c r="AG916" s="411">
        <f t="shared" ref="AG916" si="2813">AG915</f>
        <v>0</v>
      </c>
      <c r="AH916" s="411">
        <f t="shared" ref="AH916" si="2814">AH915</f>
        <v>0</v>
      </c>
      <c r="AI916" s="411">
        <f t="shared" ref="AI916" si="2815">AI915</f>
        <v>0</v>
      </c>
      <c r="AJ916" s="411">
        <f t="shared" ref="AJ916" si="2816">AJ915</f>
        <v>0</v>
      </c>
      <c r="AK916" s="411">
        <f t="shared" ref="AK916" si="2817">AK915</f>
        <v>0</v>
      </c>
      <c r="AL916" s="411">
        <f t="shared" ref="AL916" si="2818">AL915</f>
        <v>0</v>
      </c>
      <c r="AM916" s="306"/>
    </row>
    <row r="917" spans="1:39" ht="15.5" outlineLevel="1">
      <c r="A917" s="530"/>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1" outlineLevel="1">
      <c r="A918" s="530">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5" outlineLevel="1">
      <c r="A919" s="530"/>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9">Z918</f>
        <v>0</v>
      </c>
      <c r="AA919" s="411">
        <f t="shared" ref="AA919" si="2820">AA918</f>
        <v>0</v>
      </c>
      <c r="AB919" s="411">
        <f t="shared" ref="AB919" si="2821">AB918</f>
        <v>0</v>
      </c>
      <c r="AC919" s="411">
        <f t="shared" ref="AC919" si="2822">AC918</f>
        <v>0</v>
      </c>
      <c r="AD919" s="411">
        <f t="shared" ref="AD919" si="2823">AD918</f>
        <v>0</v>
      </c>
      <c r="AE919" s="411">
        <f t="shared" ref="AE919" si="2824">AE918</f>
        <v>0</v>
      </c>
      <c r="AF919" s="411">
        <f t="shared" ref="AF919" si="2825">AF918</f>
        <v>0</v>
      </c>
      <c r="AG919" s="411">
        <f t="shared" ref="AG919" si="2826">AG918</f>
        <v>0</v>
      </c>
      <c r="AH919" s="411">
        <f t="shared" ref="AH919" si="2827">AH918</f>
        <v>0</v>
      </c>
      <c r="AI919" s="411">
        <f t="shared" ref="AI919" si="2828">AI918</f>
        <v>0</v>
      </c>
      <c r="AJ919" s="411">
        <f t="shared" ref="AJ919" si="2829">AJ918</f>
        <v>0</v>
      </c>
      <c r="AK919" s="411">
        <f t="shared" ref="AK919" si="2830">AK918</f>
        <v>0</v>
      </c>
      <c r="AL919" s="411">
        <f t="shared" ref="AL919" si="2831">AL918</f>
        <v>0</v>
      </c>
      <c r="AM919" s="306"/>
    </row>
    <row r="920" spans="1:39" ht="15.5" outlineLevel="1">
      <c r="A920" s="530"/>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1" outlineLevel="1">
      <c r="A921" s="530">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5" outlineLevel="1">
      <c r="A922" s="530"/>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32">Z921</f>
        <v>0</v>
      </c>
      <c r="AA922" s="411">
        <f t="shared" ref="AA922" si="2833">AA921</f>
        <v>0</v>
      </c>
      <c r="AB922" s="411">
        <f t="shared" ref="AB922" si="2834">AB921</f>
        <v>0</v>
      </c>
      <c r="AC922" s="411">
        <f t="shared" ref="AC922" si="2835">AC921</f>
        <v>0</v>
      </c>
      <c r="AD922" s="411">
        <f t="shared" ref="AD922" si="2836">AD921</f>
        <v>0</v>
      </c>
      <c r="AE922" s="411">
        <f t="shared" ref="AE922" si="2837">AE921</f>
        <v>0</v>
      </c>
      <c r="AF922" s="411">
        <f t="shared" ref="AF922" si="2838">AF921</f>
        <v>0</v>
      </c>
      <c r="AG922" s="411">
        <f t="shared" ref="AG922" si="2839">AG921</f>
        <v>0</v>
      </c>
      <c r="AH922" s="411">
        <f t="shared" ref="AH922" si="2840">AH921</f>
        <v>0</v>
      </c>
      <c r="AI922" s="411">
        <f t="shared" ref="AI922" si="2841">AI921</f>
        <v>0</v>
      </c>
      <c r="AJ922" s="411">
        <f t="shared" ref="AJ922" si="2842">AJ921</f>
        <v>0</v>
      </c>
      <c r="AK922" s="411">
        <f t="shared" ref="AK922" si="2843">AK921</f>
        <v>0</v>
      </c>
      <c r="AL922" s="411">
        <f t="shared" ref="AL922" si="2844">AL921</f>
        <v>0</v>
      </c>
      <c r="AM922" s="306"/>
    </row>
    <row r="923" spans="1:39" ht="15.5" outlineLevel="1">
      <c r="A923" s="530"/>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1" outlineLevel="1">
      <c r="A924" s="530">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5" outlineLevel="1">
      <c r="A925" s="530"/>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45">Z924</f>
        <v>0</v>
      </c>
      <c r="AA925" s="411">
        <f t="shared" ref="AA925" si="2846">AA924</f>
        <v>0</v>
      </c>
      <c r="AB925" s="411">
        <f t="shared" ref="AB925" si="2847">AB924</f>
        <v>0</v>
      </c>
      <c r="AC925" s="411">
        <f t="shared" ref="AC925" si="2848">AC924</f>
        <v>0</v>
      </c>
      <c r="AD925" s="411">
        <f t="shared" ref="AD925" si="2849">AD924</f>
        <v>0</v>
      </c>
      <c r="AE925" s="411">
        <f t="shared" ref="AE925" si="2850">AE924</f>
        <v>0</v>
      </c>
      <c r="AF925" s="411">
        <f t="shared" ref="AF925" si="2851">AF924</f>
        <v>0</v>
      </c>
      <c r="AG925" s="411">
        <f t="shared" ref="AG925" si="2852">AG924</f>
        <v>0</v>
      </c>
      <c r="AH925" s="411">
        <f t="shared" ref="AH925" si="2853">AH924</f>
        <v>0</v>
      </c>
      <c r="AI925" s="411">
        <f t="shared" ref="AI925" si="2854">AI924</f>
        <v>0</v>
      </c>
      <c r="AJ925" s="411">
        <f t="shared" ref="AJ925" si="2855">AJ924</f>
        <v>0</v>
      </c>
      <c r="AK925" s="411">
        <f t="shared" ref="AK925" si="2856">AK924</f>
        <v>0</v>
      </c>
      <c r="AL925" s="411">
        <f t="shared" ref="AL925" si="2857">AL924</f>
        <v>0</v>
      </c>
      <c r="AM925" s="306"/>
    </row>
    <row r="926" spans="1:39" ht="15.5" outlineLevel="1">
      <c r="A926" s="530"/>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5">
      <c r="B927" s="327" t="s">
        <v>328</v>
      </c>
      <c r="C927" s="329"/>
      <c r="D927" s="329">
        <f>SUM(D770:D925)</f>
        <v>7587777.708659796</v>
      </c>
      <c r="E927" s="329">
        <f t="shared" ref="E927:M927" si="2858">SUM(E770:E925)</f>
        <v>7545677.3213750068</v>
      </c>
      <c r="F927" s="329">
        <f t="shared" si="2858"/>
        <v>7587777.708659796</v>
      </c>
      <c r="G927" s="329">
        <f t="shared" si="2858"/>
        <v>7587777.708659796</v>
      </c>
      <c r="H927" s="329">
        <f t="shared" si="2858"/>
        <v>7587777.708659796</v>
      </c>
      <c r="I927" s="329">
        <f t="shared" si="2858"/>
        <v>7587777.708659796</v>
      </c>
      <c r="J927" s="329">
        <f t="shared" si="2858"/>
        <v>7587777.708659796</v>
      </c>
      <c r="K927" s="329">
        <f t="shared" si="2858"/>
        <v>7587777.708659796</v>
      </c>
      <c r="L927" s="329">
        <f t="shared" si="2858"/>
        <v>7587777.708659796</v>
      </c>
      <c r="M927" s="329">
        <f t="shared" si="2858"/>
        <v>7587777.708659796</v>
      </c>
      <c r="N927" s="329"/>
      <c r="O927" s="329">
        <f>SUM(O770:O925)</f>
        <v>1031.798795398621</v>
      </c>
      <c r="P927" s="329">
        <f t="shared" ref="P927:X927" si="2859">SUM(P770:P925)</f>
        <v>1023.963001938621</v>
      </c>
      <c r="Q927" s="329">
        <f t="shared" si="2859"/>
        <v>1014.5299702186211</v>
      </c>
      <c r="R927" s="329">
        <f t="shared" si="2859"/>
        <v>1014.457306338621</v>
      </c>
      <c r="S927" s="329">
        <f t="shared" si="2859"/>
        <v>1014.457306338621</v>
      </c>
      <c r="T927" s="329">
        <f t="shared" si="2859"/>
        <v>1014.457306338621</v>
      </c>
      <c r="U927" s="329">
        <f t="shared" si="2859"/>
        <v>1014.457306338621</v>
      </c>
      <c r="V927" s="329">
        <f t="shared" si="2859"/>
        <v>1014.457306338621</v>
      </c>
      <c r="W927" s="329">
        <f t="shared" si="2859"/>
        <v>1014.457306338621</v>
      </c>
      <c r="X927" s="329">
        <f t="shared" si="2859"/>
        <v>1014.457306338621</v>
      </c>
      <c r="Y927" s="329">
        <f>IF(Y768="kWh",SUMPRODUCT(D770:D925,Y770:Y925))</f>
        <v>1639642.5309478957</v>
      </c>
      <c r="Z927" s="329">
        <f>IF(Z768="kWh",SUMPRODUCT(D770:D925,Z770:Z925))</f>
        <v>1117188.8476132196</v>
      </c>
      <c r="AA927" s="329">
        <f>IF(AA768="kw",SUMPRODUCT(N770:N925,O770:O925,AA770:AA925),SUMPRODUCT(D770:D925,AA770:AA925))</f>
        <v>6763.0005441333233</v>
      </c>
      <c r="AB927" s="329">
        <f>IF(AB768="kw",SUMPRODUCT(N770:N925,O770:O925,AB770:AB925),SUMPRODUCT(D770:D925,AB770:AB925))</f>
        <v>2441.8533360000001</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9138000</v>
      </c>
      <c r="Z928" s="392">
        <f>HLOOKUP(Z584,'2. LRAMVA Threshold'!$B$42:$Q$53,11,FALSE)</f>
        <v>918000</v>
      </c>
      <c r="AA928" s="392">
        <f>HLOOKUP(AA584,'2. LRAMVA Threshold'!$B$42:$Q$53,11,FALSE)</f>
        <v>56525.715164811285</v>
      </c>
      <c r="AB928" s="392">
        <f>HLOOKUP(AB584,'2. LRAMVA Threshold'!$B$42:$Q$53,11,FALSE)</f>
        <v>1203.4557846211967</v>
      </c>
      <c r="AC928" s="392">
        <f>HLOOKUP(AC584,'2. LRAMVA Threshold'!$B$42:$Q$53,11,FALSE)</f>
        <v>15.731448164982963</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1.6400000000000001E-2</v>
      </c>
      <c r="AA930" s="341">
        <f>HLOOKUP(AA$35,'3.  Distribution Rates'!$C$122:$P$133,11,FALSE)</f>
        <v>4.9409000000000001</v>
      </c>
      <c r="AB930" s="341">
        <f>HLOOKUP(AB$35,'3.  Distribution Rates'!$C$122:$P$133,11,FALSE)</f>
        <v>2.8677000000000001</v>
      </c>
      <c r="AC930" s="341">
        <f>HLOOKUP(AC$35,'3.  Distribution Rates'!$C$122:$P$133,11,FALSE)</f>
        <v>24.149000000000001</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6">
        <f t="shared" ref="AM931:AM939" si="2860">SUM(Y931:AL931)</f>
        <v>0</v>
      </c>
    </row>
    <row r="932" spans="2:39" ht="15.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6">
        <f t="shared" si="2860"/>
        <v>0</v>
      </c>
    </row>
    <row r="933" spans="2:39" ht="15.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583.30638363952528</v>
      </c>
      <c r="AA933" s="378">
        <f>'4.  2011-2014 LRAM'!AA400*AA930</f>
        <v>45042.535977977976</v>
      </c>
      <c r="AB933" s="378">
        <f>'4.  2011-2014 LRAM'!AB400*AB930</f>
        <v>511.88736673049073</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6">
        <f t="shared" si="2860"/>
        <v>46137.729728347993</v>
      </c>
    </row>
    <row r="934" spans="2:39" ht="15.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5062.3902344889775</v>
      </c>
      <c r="AA934" s="378">
        <f>'4.  2011-2014 LRAM'!AA530*AA930</f>
        <v>50600.500359617843</v>
      </c>
      <c r="AB934" s="378">
        <f>'4.  2011-2014 LRAM'!AB530*AB930</f>
        <v>626.79547079814972</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6">
        <f t="shared" si="2860"/>
        <v>56289.68606490497</v>
      </c>
    </row>
    <row r="935" spans="2:39" ht="15.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61">Y211*Y930</f>
        <v>0</v>
      </c>
      <c r="Z935" s="378">
        <f t="shared" si="2861"/>
        <v>127325.65153600002</v>
      </c>
      <c r="AA935" s="378">
        <f t="shared" si="2861"/>
        <v>117070.27750800001</v>
      </c>
      <c r="AB935" s="378">
        <f t="shared" si="2861"/>
        <v>0</v>
      </c>
      <c r="AC935" s="378">
        <f t="shared" si="2861"/>
        <v>0</v>
      </c>
      <c r="AD935" s="378">
        <f t="shared" si="2861"/>
        <v>0</v>
      </c>
      <c r="AE935" s="378">
        <f t="shared" si="2861"/>
        <v>0</v>
      </c>
      <c r="AF935" s="378">
        <f t="shared" si="2861"/>
        <v>0</v>
      </c>
      <c r="AG935" s="378">
        <f t="shared" si="2861"/>
        <v>0</v>
      </c>
      <c r="AH935" s="378">
        <f t="shared" si="2861"/>
        <v>0</v>
      </c>
      <c r="AI935" s="378">
        <f t="shared" si="2861"/>
        <v>0</v>
      </c>
      <c r="AJ935" s="378">
        <f t="shared" si="2861"/>
        <v>0</v>
      </c>
      <c r="AK935" s="378">
        <f t="shared" si="2861"/>
        <v>0</v>
      </c>
      <c r="AL935" s="378">
        <f t="shared" si="2861"/>
        <v>0</v>
      </c>
      <c r="AM935" s="626">
        <f t="shared" si="2860"/>
        <v>244395.92904400005</v>
      </c>
    </row>
    <row r="936" spans="2:39" ht="15.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62">Y394*Y930</f>
        <v>0</v>
      </c>
      <c r="Z936" s="378">
        <f t="shared" si="2862"/>
        <v>25402.300464000004</v>
      </c>
      <c r="AA936" s="378">
        <f t="shared" si="2862"/>
        <v>40419.724175999996</v>
      </c>
      <c r="AB936" s="378">
        <f t="shared" si="2862"/>
        <v>10289.3076</v>
      </c>
      <c r="AC936" s="378">
        <f t="shared" si="2862"/>
        <v>0</v>
      </c>
      <c r="AD936" s="378">
        <f t="shared" si="2862"/>
        <v>0</v>
      </c>
      <c r="AE936" s="378">
        <f t="shared" si="2862"/>
        <v>0</v>
      </c>
      <c r="AF936" s="378">
        <f t="shared" si="2862"/>
        <v>0</v>
      </c>
      <c r="AG936" s="378">
        <f t="shared" si="2862"/>
        <v>0</v>
      </c>
      <c r="AH936" s="378">
        <f t="shared" si="2862"/>
        <v>0</v>
      </c>
      <c r="AI936" s="378">
        <f t="shared" si="2862"/>
        <v>0</v>
      </c>
      <c r="AJ936" s="378">
        <f t="shared" si="2862"/>
        <v>0</v>
      </c>
      <c r="AK936" s="378">
        <f t="shared" si="2862"/>
        <v>0</v>
      </c>
      <c r="AL936" s="378">
        <f t="shared" si="2862"/>
        <v>0</v>
      </c>
      <c r="AM936" s="626">
        <f t="shared" si="2860"/>
        <v>76111.332240000003</v>
      </c>
    </row>
    <row r="937" spans="2:39" ht="15.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63">Y577*Y930</f>
        <v>0</v>
      </c>
      <c r="Z937" s="378">
        <f t="shared" si="2863"/>
        <v>24280.260269794631</v>
      </c>
      <c r="AA937" s="378">
        <f t="shared" si="2863"/>
        <v>80199.456567968198</v>
      </c>
      <c r="AB937" s="378">
        <f t="shared" si="2863"/>
        <v>0</v>
      </c>
      <c r="AC937" s="378">
        <f t="shared" si="2863"/>
        <v>0</v>
      </c>
      <c r="AD937" s="378">
        <f t="shared" si="2863"/>
        <v>0</v>
      </c>
      <c r="AE937" s="378">
        <f t="shared" si="2863"/>
        <v>0</v>
      </c>
      <c r="AF937" s="378">
        <f t="shared" si="2863"/>
        <v>0</v>
      </c>
      <c r="AG937" s="378">
        <f t="shared" si="2863"/>
        <v>0</v>
      </c>
      <c r="AH937" s="378">
        <f t="shared" si="2863"/>
        <v>0</v>
      </c>
      <c r="AI937" s="378">
        <f t="shared" si="2863"/>
        <v>0</v>
      </c>
      <c r="AJ937" s="378">
        <f t="shared" si="2863"/>
        <v>0</v>
      </c>
      <c r="AK937" s="378">
        <f t="shared" si="2863"/>
        <v>0</v>
      </c>
      <c r="AL937" s="378">
        <f t="shared" si="2863"/>
        <v>0</v>
      </c>
      <c r="AM937" s="626">
        <f t="shared" si="2860"/>
        <v>104479.71683776283</v>
      </c>
    </row>
    <row r="938" spans="2:39" ht="15.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64">Y760*Y930</f>
        <v>0</v>
      </c>
      <c r="Z938" s="378">
        <f t="shared" si="2864"/>
        <v>45762.558407210789</v>
      </c>
      <c r="AA938" s="378">
        <f t="shared" si="2864"/>
        <v>57296.158942608825</v>
      </c>
      <c r="AB938" s="378">
        <f t="shared" si="2864"/>
        <v>6764.7824468649023</v>
      </c>
      <c r="AC938" s="378">
        <f t="shared" si="2864"/>
        <v>0</v>
      </c>
      <c r="AD938" s="378">
        <f t="shared" si="2864"/>
        <v>0</v>
      </c>
      <c r="AE938" s="378">
        <f t="shared" si="2864"/>
        <v>0</v>
      </c>
      <c r="AF938" s="378">
        <f t="shared" si="2864"/>
        <v>0</v>
      </c>
      <c r="AG938" s="378">
        <f t="shared" si="2864"/>
        <v>0</v>
      </c>
      <c r="AH938" s="378">
        <f t="shared" si="2864"/>
        <v>0</v>
      </c>
      <c r="AI938" s="378">
        <f t="shared" si="2864"/>
        <v>0</v>
      </c>
      <c r="AJ938" s="378">
        <f t="shared" si="2864"/>
        <v>0</v>
      </c>
      <c r="AK938" s="378">
        <f t="shared" si="2864"/>
        <v>0</v>
      </c>
      <c r="AL938" s="378">
        <f t="shared" si="2864"/>
        <v>0</v>
      </c>
      <c r="AM938" s="626">
        <f t="shared" si="2860"/>
        <v>109823.49979668451</v>
      </c>
    </row>
    <row r="939" spans="2:39" ht="15.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65">Z927*Z930</f>
        <v>18321.897100856804</v>
      </c>
      <c r="AA939" s="378">
        <f t="shared" si="2865"/>
        <v>33415.309388508336</v>
      </c>
      <c r="AB939" s="378">
        <f t="shared" si="2865"/>
        <v>7002.5028116472004</v>
      </c>
      <c r="AC939" s="378">
        <f t="shared" si="2865"/>
        <v>0</v>
      </c>
      <c r="AD939" s="378">
        <f t="shared" si="2865"/>
        <v>0</v>
      </c>
      <c r="AE939" s="378">
        <f t="shared" si="2865"/>
        <v>0</v>
      </c>
      <c r="AF939" s="378">
        <f t="shared" si="2865"/>
        <v>0</v>
      </c>
      <c r="AG939" s="378">
        <f t="shared" si="2865"/>
        <v>0</v>
      </c>
      <c r="AH939" s="378">
        <f t="shared" si="2865"/>
        <v>0</v>
      </c>
      <c r="AI939" s="378">
        <f t="shared" si="2865"/>
        <v>0</v>
      </c>
      <c r="AJ939" s="378">
        <f t="shared" si="2865"/>
        <v>0</v>
      </c>
      <c r="AK939" s="378">
        <f t="shared" si="2865"/>
        <v>0</v>
      </c>
      <c r="AL939" s="378">
        <f t="shared" si="2865"/>
        <v>0</v>
      </c>
      <c r="AM939" s="626">
        <f t="shared" si="2860"/>
        <v>58739.709301012343</v>
      </c>
    </row>
    <row r="940" spans="2:39" ht="15.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66">SUM(Z931:Z939)</f>
        <v>246738.36439599079</v>
      </c>
      <c r="AA940" s="346">
        <f t="shared" si="2866"/>
        <v>424043.96292068111</v>
      </c>
      <c r="AB940" s="346">
        <f t="shared" si="2866"/>
        <v>25195.275696040742</v>
      </c>
      <c r="AC940" s="346">
        <f t="shared" si="2866"/>
        <v>0</v>
      </c>
      <c r="AD940" s="346">
        <f t="shared" si="2866"/>
        <v>0</v>
      </c>
      <c r="AE940" s="346">
        <f t="shared" si="2866"/>
        <v>0</v>
      </c>
      <c r="AF940" s="346">
        <f>SUM(AF931:AF939)</f>
        <v>0</v>
      </c>
      <c r="AG940" s="346">
        <f t="shared" ref="AG940:AL940" si="2867">SUM(AG931:AG939)</f>
        <v>0</v>
      </c>
      <c r="AH940" s="346">
        <f t="shared" si="2867"/>
        <v>0</v>
      </c>
      <c r="AI940" s="346">
        <f t="shared" si="2867"/>
        <v>0</v>
      </c>
      <c r="AJ940" s="346">
        <f t="shared" si="2867"/>
        <v>0</v>
      </c>
      <c r="AK940" s="346">
        <f t="shared" si="2867"/>
        <v>0</v>
      </c>
      <c r="AL940" s="346">
        <f t="shared" si="2867"/>
        <v>0</v>
      </c>
      <c r="AM940" s="407">
        <f>SUM(AM931:AM939)</f>
        <v>695977.60301271267</v>
      </c>
    </row>
    <row r="941" spans="2:39" ht="15.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68">Z928*Z930</f>
        <v>15055.2</v>
      </c>
      <c r="AA941" s="347">
        <f t="shared" si="2868"/>
        <v>279287.90605781606</v>
      </c>
      <c r="AB941" s="347">
        <f t="shared" si="2868"/>
        <v>3451.1501535582061</v>
      </c>
      <c r="AC941" s="347">
        <f t="shared" si="2868"/>
        <v>379.89874173617358</v>
      </c>
      <c r="AD941" s="347">
        <f t="shared" si="2868"/>
        <v>0</v>
      </c>
      <c r="AE941" s="347">
        <f t="shared" si="2868"/>
        <v>0</v>
      </c>
      <c r="AF941" s="347">
        <f>AF928*AF930</f>
        <v>0</v>
      </c>
      <c r="AG941" s="347">
        <f t="shared" ref="AG941:AL941" si="2869">AG928*AG930</f>
        <v>0</v>
      </c>
      <c r="AH941" s="347">
        <f t="shared" si="2869"/>
        <v>0</v>
      </c>
      <c r="AI941" s="347">
        <f t="shared" si="2869"/>
        <v>0</v>
      </c>
      <c r="AJ941" s="347">
        <f t="shared" si="2869"/>
        <v>0</v>
      </c>
      <c r="AK941" s="347">
        <f t="shared" si="2869"/>
        <v>0</v>
      </c>
      <c r="AL941" s="347">
        <f t="shared" si="2869"/>
        <v>0</v>
      </c>
      <c r="AM941" s="407">
        <f>SUM(Y941:AL941)</f>
        <v>298174.15495311044</v>
      </c>
    </row>
    <row r="942" spans="2:39" ht="15.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397803.44805960223</v>
      </c>
    </row>
    <row r="943" spans="2:39" ht="15.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1639642.5309478957</v>
      </c>
      <c r="Z944" s="326">
        <f>SUMPRODUCT(E770:E925,Z770:Z925)</f>
        <v>1075088.4603284309</v>
      </c>
      <c r="AA944" s="326">
        <f t="shared" ref="AA944:AL944" si="2870">IF(AA768="kw",SUMPRODUCT($N$770:$N$925,$P$770:$P$925,AA770:AA925),SUMPRODUCT($E$770:$E$925,AA770:AA925))</f>
        <v>6733.9187614053235</v>
      </c>
      <c r="AB944" s="326">
        <f t="shared" si="2870"/>
        <v>2435.53120932</v>
      </c>
      <c r="AC944" s="326">
        <f t="shared" si="2870"/>
        <v>0</v>
      </c>
      <c r="AD944" s="326">
        <f t="shared" si="2870"/>
        <v>0</v>
      </c>
      <c r="AE944" s="326">
        <f t="shared" si="2870"/>
        <v>0</v>
      </c>
      <c r="AF944" s="326">
        <f t="shared" si="2870"/>
        <v>0</v>
      </c>
      <c r="AG944" s="326">
        <f t="shared" si="2870"/>
        <v>0</v>
      </c>
      <c r="AH944" s="326">
        <f t="shared" si="2870"/>
        <v>0</v>
      </c>
      <c r="AI944" s="326">
        <f t="shared" si="2870"/>
        <v>0</v>
      </c>
      <c r="AJ944" s="326">
        <f t="shared" si="2870"/>
        <v>0</v>
      </c>
      <c r="AK944" s="326">
        <f t="shared" si="2870"/>
        <v>0</v>
      </c>
      <c r="AL944" s="326">
        <f t="shared" si="2870"/>
        <v>0</v>
      </c>
      <c r="AM944" s="386"/>
    </row>
    <row r="945" spans="1:39" ht="18.75" customHeight="1">
      <c r="B945" s="368" t="s">
        <v>584</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5">
      <c r="B948" s="280" t="s">
        <v>341</v>
      </c>
      <c r="C948" s="281"/>
      <c r="D948" s="587" t="s">
        <v>525</v>
      </c>
      <c r="E948" s="253"/>
      <c r="F948" s="587"/>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16" t="s">
        <v>211</v>
      </c>
      <c r="C949" s="818" t="s">
        <v>33</v>
      </c>
      <c r="D949" s="284" t="s">
        <v>421</v>
      </c>
      <c r="E949" s="820" t="s">
        <v>209</v>
      </c>
      <c r="F949" s="821"/>
      <c r="G949" s="821"/>
      <c r="H949" s="821"/>
      <c r="I949" s="821"/>
      <c r="J949" s="821"/>
      <c r="K949" s="821"/>
      <c r="L949" s="821"/>
      <c r="M949" s="822"/>
      <c r="N949" s="826" t="s">
        <v>213</v>
      </c>
      <c r="O949" s="284" t="s">
        <v>422</v>
      </c>
      <c r="P949" s="820" t="s">
        <v>212</v>
      </c>
      <c r="Q949" s="821"/>
      <c r="R949" s="821"/>
      <c r="S949" s="821"/>
      <c r="T949" s="821"/>
      <c r="U949" s="821"/>
      <c r="V949" s="821"/>
      <c r="W949" s="821"/>
      <c r="X949" s="822"/>
      <c r="Y949" s="823" t="s">
        <v>243</v>
      </c>
      <c r="Z949" s="824"/>
      <c r="AA949" s="824"/>
      <c r="AB949" s="824"/>
      <c r="AC949" s="824"/>
      <c r="AD949" s="824"/>
      <c r="AE949" s="824"/>
      <c r="AF949" s="824"/>
      <c r="AG949" s="824"/>
      <c r="AH949" s="824"/>
      <c r="AI949" s="824"/>
      <c r="AJ949" s="824"/>
      <c r="AK949" s="824"/>
      <c r="AL949" s="824"/>
      <c r="AM949" s="825"/>
    </row>
    <row r="950" spans="1:39" ht="65.25" customHeight="1">
      <c r="B950" s="817"/>
      <c r="C950" s="819"/>
      <c r="D950" s="285">
        <v>2020</v>
      </c>
      <c r="E950" s="285">
        <v>2021</v>
      </c>
      <c r="F950" s="285">
        <v>2022</v>
      </c>
      <c r="G950" s="285">
        <v>2023</v>
      </c>
      <c r="H950" s="285">
        <v>2024</v>
      </c>
      <c r="I950" s="285">
        <v>2025</v>
      </c>
      <c r="J950" s="285">
        <v>2026</v>
      </c>
      <c r="K950" s="285">
        <v>2027</v>
      </c>
      <c r="L950" s="285">
        <v>2028</v>
      </c>
      <c r="M950" s="285">
        <v>2029</v>
      </c>
      <c r="N950" s="827"/>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kW</v>
      </c>
      <c r="AB950" s="285" t="str">
        <f>'1.  LRAMVA Summary'!G52</f>
        <v>GS&gt;1,000 kW</v>
      </c>
      <c r="AC950" s="285" t="str">
        <f>'1.  LRAMVA Summary'!H52</f>
        <v>Street Lighting</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0"/>
      <c r="B951" s="516" t="s">
        <v>503</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customHeight="1" outlineLevel="1">
      <c r="A952" s="530"/>
      <c r="B952" s="502" t="s">
        <v>496</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customHeight="1" outlineLevel="1">
      <c r="A953" s="530">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customHeight="1" outlineLevel="1">
      <c r="A954" s="530"/>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71">Z953</f>
        <v>0</v>
      </c>
      <c r="AA954" s="411">
        <f t="shared" ref="AA954" si="2872">AA953</f>
        <v>0</v>
      </c>
      <c r="AB954" s="411">
        <f t="shared" ref="AB954" si="2873">AB953</f>
        <v>0</v>
      </c>
      <c r="AC954" s="411">
        <f t="shared" ref="AC954" si="2874">AC953</f>
        <v>0</v>
      </c>
      <c r="AD954" s="411">
        <f t="shared" ref="AD954" si="2875">AD953</f>
        <v>0</v>
      </c>
      <c r="AE954" s="411">
        <f t="shared" ref="AE954" si="2876">AE953</f>
        <v>0</v>
      </c>
      <c r="AF954" s="411">
        <f t="shared" ref="AF954" si="2877">AF953</f>
        <v>0</v>
      </c>
      <c r="AG954" s="411">
        <f t="shared" ref="AG954" si="2878">AG953</f>
        <v>0</v>
      </c>
      <c r="AH954" s="411">
        <f t="shared" ref="AH954" si="2879">AH953</f>
        <v>0</v>
      </c>
      <c r="AI954" s="411">
        <f t="shared" ref="AI954" si="2880">AI953</f>
        <v>0</v>
      </c>
      <c r="AJ954" s="411">
        <f t="shared" ref="AJ954" si="2881">AJ953</f>
        <v>0</v>
      </c>
      <c r="AK954" s="411">
        <f t="shared" ref="AK954" si="2882">AK953</f>
        <v>0</v>
      </c>
      <c r="AL954" s="411">
        <f t="shared" ref="AL954" si="2883">AL953</f>
        <v>0</v>
      </c>
      <c r="AM954" s="297"/>
    </row>
    <row r="955" spans="1:39" ht="15" customHeight="1" outlineLevel="1">
      <c r="A955" s="530"/>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customHeight="1" outlineLevel="1">
      <c r="A956" s="530">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customHeight="1" outlineLevel="1">
      <c r="A957" s="530"/>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84">Z956</f>
        <v>0</v>
      </c>
      <c r="AA957" s="411">
        <f t="shared" ref="AA957" si="2885">AA956</f>
        <v>0</v>
      </c>
      <c r="AB957" s="411">
        <f t="shared" ref="AB957" si="2886">AB956</f>
        <v>0</v>
      </c>
      <c r="AC957" s="411">
        <f t="shared" ref="AC957" si="2887">AC956</f>
        <v>0</v>
      </c>
      <c r="AD957" s="411">
        <f t="shared" ref="AD957" si="2888">AD956</f>
        <v>0</v>
      </c>
      <c r="AE957" s="411">
        <f t="shared" ref="AE957" si="2889">AE956</f>
        <v>0</v>
      </c>
      <c r="AF957" s="411">
        <f t="shared" ref="AF957" si="2890">AF956</f>
        <v>0</v>
      </c>
      <c r="AG957" s="411">
        <f t="shared" ref="AG957" si="2891">AG956</f>
        <v>0</v>
      </c>
      <c r="AH957" s="411">
        <f t="shared" ref="AH957" si="2892">AH956</f>
        <v>0</v>
      </c>
      <c r="AI957" s="411">
        <f t="shared" ref="AI957" si="2893">AI956</f>
        <v>0</v>
      </c>
      <c r="AJ957" s="411">
        <f t="shared" ref="AJ957" si="2894">AJ956</f>
        <v>0</v>
      </c>
      <c r="AK957" s="411">
        <f t="shared" ref="AK957" si="2895">AK956</f>
        <v>0</v>
      </c>
      <c r="AL957" s="411">
        <f t="shared" ref="AL957" si="2896">AL956</f>
        <v>0</v>
      </c>
      <c r="AM957" s="297"/>
    </row>
    <row r="958" spans="1:39" ht="15" customHeight="1" outlineLevel="1">
      <c r="A958" s="530"/>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customHeight="1" outlineLevel="1">
      <c r="A959" s="530">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customHeight="1" outlineLevel="1">
      <c r="A960" s="530"/>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97">Z959</f>
        <v>0</v>
      </c>
      <c r="AA960" s="411">
        <f t="shared" ref="AA960" si="2898">AA959</f>
        <v>0</v>
      </c>
      <c r="AB960" s="411">
        <f t="shared" ref="AB960" si="2899">AB959</f>
        <v>0</v>
      </c>
      <c r="AC960" s="411">
        <f t="shared" ref="AC960" si="2900">AC959</f>
        <v>0</v>
      </c>
      <c r="AD960" s="411">
        <f t="shared" ref="AD960" si="2901">AD959</f>
        <v>0</v>
      </c>
      <c r="AE960" s="411">
        <f t="shared" ref="AE960" si="2902">AE959</f>
        <v>0</v>
      </c>
      <c r="AF960" s="411">
        <f t="shared" ref="AF960" si="2903">AF959</f>
        <v>0</v>
      </c>
      <c r="AG960" s="411">
        <f t="shared" ref="AG960" si="2904">AG959</f>
        <v>0</v>
      </c>
      <c r="AH960" s="411">
        <f t="shared" ref="AH960" si="2905">AH959</f>
        <v>0</v>
      </c>
      <c r="AI960" s="411">
        <f t="shared" ref="AI960" si="2906">AI959</f>
        <v>0</v>
      </c>
      <c r="AJ960" s="411">
        <f t="shared" ref="AJ960" si="2907">AJ959</f>
        <v>0</v>
      </c>
      <c r="AK960" s="411">
        <f t="shared" ref="AK960" si="2908">AK959</f>
        <v>0</v>
      </c>
      <c r="AL960" s="411">
        <f t="shared" ref="AL960" si="2909">AL959</f>
        <v>0</v>
      </c>
      <c r="AM960" s="297"/>
    </row>
    <row r="961" spans="1:39" ht="15" customHeight="1" outlineLevel="1">
      <c r="A961" s="530"/>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customHeight="1" outlineLevel="1">
      <c r="A962" s="530">
        <v>4</v>
      </c>
      <c r="B962" s="518" t="s">
        <v>668</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customHeight="1" outlineLevel="1">
      <c r="A963" s="530"/>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10">Z962</f>
        <v>0</v>
      </c>
      <c r="AA963" s="411">
        <f t="shared" ref="AA963" si="2911">AA962</f>
        <v>0</v>
      </c>
      <c r="AB963" s="411">
        <f t="shared" ref="AB963" si="2912">AB962</f>
        <v>0</v>
      </c>
      <c r="AC963" s="411">
        <f t="shared" ref="AC963" si="2913">AC962</f>
        <v>0</v>
      </c>
      <c r="AD963" s="411">
        <f t="shared" ref="AD963" si="2914">AD962</f>
        <v>0</v>
      </c>
      <c r="AE963" s="411">
        <f t="shared" ref="AE963" si="2915">AE962</f>
        <v>0</v>
      </c>
      <c r="AF963" s="411">
        <f t="shared" ref="AF963" si="2916">AF962</f>
        <v>0</v>
      </c>
      <c r="AG963" s="411">
        <f t="shared" ref="AG963" si="2917">AG962</f>
        <v>0</v>
      </c>
      <c r="AH963" s="411">
        <f t="shared" ref="AH963" si="2918">AH962</f>
        <v>0</v>
      </c>
      <c r="AI963" s="411">
        <f t="shared" ref="AI963" si="2919">AI962</f>
        <v>0</v>
      </c>
      <c r="AJ963" s="411">
        <f t="shared" ref="AJ963" si="2920">AJ962</f>
        <v>0</v>
      </c>
      <c r="AK963" s="411">
        <f t="shared" ref="AK963" si="2921">AK962</f>
        <v>0</v>
      </c>
      <c r="AL963" s="411">
        <f t="shared" ref="AL963" si="2922">AL962</f>
        <v>0</v>
      </c>
      <c r="AM963" s="297"/>
    </row>
    <row r="964" spans="1:39" ht="15" customHeight="1" outlineLevel="1">
      <c r="A964" s="530"/>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customHeight="1" outlineLevel="1">
      <c r="A965" s="530">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customHeight="1" outlineLevel="1">
      <c r="A966" s="530"/>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23">Z965</f>
        <v>0</v>
      </c>
      <c r="AA966" s="411">
        <f t="shared" ref="AA966" si="2924">AA965</f>
        <v>0</v>
      </c>
      <c r="AB966" s="411">
        <f t="shared" ref="AB966" si="2925">AB965</f>
        <v>0</v>
      </c>
      <c r="AC966" s="411">
        <f t="shared" ref="AC966" si="2926">AC965</f>
        <v>0</v>
      </c>
      <c r="AD966" s="411">
        <f t="shared" ref="AD966" si="2927">AD965</f>
        <v>0</v>
      </c>
      <c r="AE966" s="411">
        <f t="shared" ref="AE966" si="2928">AE965</f>
        <v>0</v>
      </c>
      <c r="AF966" s="411">
        <f t="shared" ref="AF966" si="2929">AF965</f>
        <v>0</v>
      </c>
      <c r="AG966" s="411">
        <f t="shared" ref="AG966" si="2930">AG965</f>
        <v>0</v>
      </c>
      <c r="AH966" s="411">
        <f t="shared" ref="AH966" si="2931">AH965</f>
        <v>0</v>
      </c>
      <c r="AI966" s="411">
        <f t="shared" ref="AI966" si="2932">AI965</f>
        <v>0</v>
      </c>
      <c r="AJ966" s="411">
        <f t="shared" ref="AJ966" si="2933">AJ965</f>
        <v>0</v>
      </c>
      <c r="AK966" s="411">
        <f t="shared" ref="AK966" si="2934">AK965</f>
        <v>0</v>
      </c>
      <c r="AL966" s="411">
        <f t="shared" ref="AL966" si="2935">AL965</f>
        <v>0</v>
      </c>
      <c r="AM966" s="297"/>
    </row>
    <row r="967" spans="1:39" ht="15" customHeight="1" outlineLevel="1">
      <c r="A967" s="530"/>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5" outlineLevel="1">
      <c r="A968" s="530"/>
      <c r="B968" s="319" t="s">
        <v>497</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customHeight="1" outlineLevel="1">
      <c r="A969" s="530">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customHeight="1" outlineLevel="1">
      <c r="A970" s="530"/>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36">Z969</f>
        <v>0</v>
      </c>
      <c r="AA970" s="411">
        <f t="shared" ref="AA970" si="2937">AA969</f>
        <v>0</v>
      </c>
      <c r="AB970" s="411">
        <f t="shared" ref="AB970" si="2938">AB969</f>
        <v>0</v>
      </c>
      <c r="AC970" s="411">
        <f t="shared" ref="AC970" si="2939">AC969</f>
        <v>0</v>
      </c>
      <c r="AD970" s="411">
        <f t="shared" ref="AD970" si="2940">AD969</f>
        <v>0</v>
      </c>
      <c r="AE970" s="411">
        <f t="shared" ref="AE970" si="2941">AE969</f>
        <v>0</v>
      </c>
      <c r="AF970" s="411">
        <f t="shared" ref="AF970" si="2942">AF969</f>
        <v>0</v>
      </c>
      <c r="AG970" s="411">
        <f t="shared" ref="AG970" si="2943">AG969</f>
        <v>0</v>
      </c>
      <c r="AH970" s="411">
        <f t="shared" ref="AH970" si="2944">AH969</f>
        <v>0</v>
      </c>
      <c r="AI970" s="411">
        <f t="shared" ref="AI970" si="2945">AI969</f>
        <v>0</v>
      </c>
      <c r="AJ970" s="411">
        <f t="shared" ref="AJ970" si="2946">AJ969</f>
        <v>0</v>
      </c>
      <c r="AK970" s="411">
        <f t="shared" ref="AK970" si="2947">AK969</f>
        <v>0</v>
      </c>
      <c r="AL970" s="411">
        <f t="shared" ref="AL970" si="2948">AL969</f>
        <v>0</v>
      </c>
      <c r="AM970" s="311"/>
    </row>
    <row r="971" spans="1:39" ht="15" customHeight="1" outlineLevel="1">
      <c r="A971" s="530"/>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customHeight="1" outlineLevel="1">
      <c r="A972" s="530">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customHeight="1" outlineLevel="1">
      <c r="A973" s="530"/>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49">Z972</f>
        <v>0</v>
      </c>
      <c r="AA973" s="411">
        <f t="shared" ref="AA973" si="2950">AA972</f>
        <v>0</v>
      </c>
      <c r="AB973" s="411">
        <f t="shared" ref="AB973" si="2951">AB972</f>
        <v>0</v>
      </c>
      <c r="AC973" s="411">
        <f t="shared" ref="AC973" si="2952">AC972</f>
        <v>0</v>
      </c>
      <c r="AD973" s="411">
        <f t="shared" ref="AD973" si="2953">AD972</f>
        <v>0</v>
      </c>
      <c r="AE973" s="411">
        <f t="shared" ref="AE973" si="2954">AE972</f>
        <v>0</v>
      </c>
      <c r="AF973" s="411">
        <f t="shared" ref="AF973" si="2955">AF972</f>
        <v>0</v>
      </c>
      <c r="AG973" s="411">
        <f t="shared" ref="AG973" si="2956">AG972</f>
        <v>0</v>
      </c>
      <c r="AH973" s="411">
        <f t="shared" ref="AH973" si="2957">AH972</f>
        <v>0</v>
      </c>
      <c r="AI973" s="411">
        <f t="shared" ref="AI973" si="2958">AI972</f>
        <v>0</v>
      </c>
      <c r="AJ973" s="411">
        <f t="shared" ref="AJ973" si="2959">AJ972</f>
        <v>0</v>
      </c>
      <c r="AK973" s="411">
        <f t="shared" ref="AK973" si="2960">AK972</f>
        <v>0</v>
      </c>
      <c r="AL973" s="411">
        <f t="shared" ref="AL973" si="2961">AL972</f>
        <v>0</v>
      </c>
      <c r="AM973" s="311"/>
    </row>
    <row r="974" spans="1:39" ht="15" customHeight="1" outlineLevel="1">
      <c r="A974" s="530"/>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customHeight="1" outlineLevel="1">
      <c r="A975" s="530">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customHeight="1" outlineLevel="1">
      <c r="A976" s="530"/>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62">Z975</f>
        <v>0</v>
      </c>
      <c r="AA976" s="411">
        <f t="shared" ref="AA976" si="2963">AA975</f>
        <v>0</v>
      </c>
      <c r="AB976" s="411">
        <f t="shared" ref="AB976" si="2964">AB975</f>
        <v>0</v>
      </c>
      <c r="AC976" s="411">
        <f t="shared" ref="AC976" si="2965">AC975</f>
        <v>0</v>
      </c>
      <c r="AD976" s="411">
        <f t="shared" ref="AD976" si="2966">AD975</f>
        <v>0</v>
      </c>
      <c r="AE976" s="411">
        <f t="shared" ref="AE976" si="2967">AE975</f>
        <v>0</v>
      </c>
      <c r="AF976" s="411">
        <f t="shared" ref="AF976" si="2968">AF975</f>
        <v>0</v>
      </c>
      <c r="AG976" s="411">
        <f t="shared" ref="AG976" si="2969">AG975</f>
        <v>0</v>
      </c>
      <c r="AH976" s="411">
        <f t="shared" ref="AH976" si="2970">AH975</f>
        <v>0</v>
      </c>
      <c r="AI976" s="411">
        <f t="shared" ref="AI976" si="2971">AI975</f>
        <v>0</v>
      </c>
      <c r="AJ976" s="411">
        <f t="shared" ref="AJ976" si="2972">AJ975</f>
        <v>0</v>
      </c>
      <c r="AK976" s="411">
        <f t="shared" ref="AK976" si="2973">AK975</f>
        <v>0</v>
      </c>
      <c r="AL976" s="411">
        <f t="shared" ref="AL976" si="2974">AL975</f>
        <v>0</v>
      </c>
      <c r="AM976" s="311"/>
    </row>
    <row r="977" spans="1:39" ht="15" customHeight="1" outlineLevel="1">
      <c r="A977" s="530"/>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customHeight="1" outlineLevel="1">
      <c r="A978" s="530">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customHeight="1" outlineLevel="1">
      <c r="A979" s="530"/>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75">Z978</f>
        <v>0</v>
      </c>
      <c r="AA979" s="411">
        <f t="shared" ref="AA979" si="2976">AA978</f>
        <v>0</v>
      </c>
      <c r="AB979" s="411">
        <f t="shared" ref="AB979" si="2977">AB978</f>
        <v>0</v>
      </c>
      <c r="AC979" s="411">
        <f t="shared" ref="AC979" si="2978">AC978</f>
        <v>0</v>
      </c>
      <c r="AD979" s="411">
        <f t="shared" ref="AD979" si="2979">AD978</f>
        <v>0</v>
      </c>
      <c r="AE979" s="411">
        <f t="shared" ref="AE979" si="2980">AE978</f>
        <v>0</v>
      </c>
      <c r="AF979" s="411">
        <f t="shared" ref="AF979" si="2981">AF978</f>
        <v>0</v>
      </c>
      <c r="AG979" s="411">
        <f t="shared" ref="AG979" si="2982">AG978</f>
        <v>0</v>
      </c>
      <c r="AH979" s="411">
        <f t="shared" ref="AH979" si="2983">AH978</f>
        <v>0</v>
      </c>
      <c r="AI979" s="411">
        <f t="shared" ref="AI979" si="2984">AI978</f>
        <v>0</v>
      </c>
      <c r="AJ979" s="411">
        <f t="shared" ref="AJ979" si="2985">AJ978</f>
        <v>0</v>
      </c>
      <c r="AK979" s="411">
        <f t="shared" ref="AK979" si="2986">AK978</f>
        <v>0</v>
      </c>
      <c r="AL979" s="411">
        <f t="shared" ref="AL979" si="2987">AL978</f>
        <v>0</v>
      </c>
      <c r="AM979" s="311"/>
    </row>
    <row r="980" spans="1:39" ht="15" customHeight="1" outlineLevel="1">
      <c r="A980" s="530"/>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customHeight="1" outlineLevel="1">
      <c r="A981" s="530">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customHeight="1" outlineLevel="1">
      <c r="A982" s="530"/>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88">Z981</f>
        <v>0</v>
      </c>
      <c r="AA982" s="411">
        <f t="shared" ref="AA982" si="2989">AA981</f>
        <v>0</v>
      </c>
      <c r="AB982" s="411">
        <f t="shared" ref="AB982" si="2990">AB981</f>
        <v>0</v>
      </c>
      <c r="AC982" s="411">
        <f t="shared" ref="AC982" si="2991">AC981</f>
        <v>0</v>
      </c>
      <c r="AD982" s="411">
        <f t="shared" ref="AD982" si="2992">AD981</f>
        <v>0</v>
      </c>
      <c r="AE982" s="411">
        <f t="shared" ref="AE982" si="2993">AE981</f>
        <v>0</v>
      </c>
      <c r="AF982" s="411">
        <f t="shared" ref="AF982" si="2994">AF981</f>
        <v>0</v>
      </c>
      <c r="AG982" s="411">
        <f t="shared" ref="AG982" si="2995">AG981</f>
        <v>0</v>
      </c>
      <c r="AH982" s="411">
        <f t="shared" ref="AH982" si="2996">AH981</f>
        <v>0</v>
      </c>
      <c r="AI982" s="411">
        <f t="shared" ref="AI982" si="2997">AI981</f>
        <v>0</v>
      </c>
      <c r="AJ982" s="411">
        <f t="shared" ref="AJ982" si="2998">AJ981</f>
        <v>0</v>
      </c>
      <c r="AK982" s="411">
        <f t="shared" ref="AK982" si="2999">AK981</f>
        <v>0</v>
      </c>
      <c r="AL982" s="411">
        <f t="shared" ref="AL982" si="3000">AL981</f>
        <v>0</v>
      </c>
      <c r="AM982" s="311"/>
    </row>
    <row r="983" spans="1:39" ht="15" customHeight="1" outlineLevel="1">
      <c r="A983" s="530"/>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customHeight="1" outlineLevel="1">
      <c r="A984" s="530"/>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customHeight="1" outlineLevel="1">
      <c r="A985" s="530">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customHeight="1" outlineLevel="1">
      <c r="A986" s="530"/>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3001">Z985</f>
        <v>0</v>
      </c>
      <c r="AA986" s="411">
        <f t="shared" ref="AA986" si="3002">AA985</f>
        <v>0</v>
      </c>
      <c r="AB986" s="411">
        <f t="shared" ref="AB986" si="3003">AB985</f>
        <v>0</v>
      </c>
      <c r="AC986" s="411">
        <f t="shared" ref="AC986" si="3004">AC985</f>
        <v>0</v>
      </c>
      <c r="AD986" s="411">
        <f t="shared" ref="AD986" si="3005">AD985</f>
        <v>0</v>
      </c>
      <c r="AE986" s="411">
        <f t="shared" ref="AE986" si="3006">AE985</f>
        <v>0</v>
      </c>
      <c r="AF986" s="411">
        <f t="shared" ref="AF986" si="3007">AF985</f>
        <v>0</v>
      </c>
      <c r="AG986" s="411">
        <f t="shared" ref="AG986" si="3008">AG985</f>
        <v>0</v>
      </c>
      <c r="AH986" s="411">
        <f t="shared" ref="AH986" si="3009">AH985</f>
        <v>0</v>
      </c>
      <c r="AI986" s="411">
        <f t="shared" ref="AI986" si="3010">AI985</f>
        <v>0</v>
      </c>
      <c r="AJ986" s="411">
        <f t="shared" ref="AJ986" si="3011">AJ985</f>
        <v>0</v>
      </c>
      <c r="AK986" s="411">
        <f t="shared" ref="AK986" si="3012">AK985</f>
        <v>0</v>
      </c>
      <c r="AL986" s="411">
        <f t="shared" ref="AL986" si="3013">AL985</f>
        <v>0</v>
      </c>
      <c r="AM986" s="297"/>
    </row>
    <row r="987" spans="1:39" ht="15" customHeight="1" outlineLevel="1">
      <c r="A987" s="530"/>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customHeight="1" outlineLevel="1">
      <c r="A988" s="530">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customHeight="1" outlineLevel="1">
      <c r="A989" s="530"/>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14">Z988</f>
        <v>0</v>
      </c>
      <c r="AA989" s="411">
        <f t="shared" ref="AA989" si="3015">AA988</f>
        <v>0</v>
      </c>
      <c r="AB989" s="411">
        <f t="shared" ref="AB989" si="3016">AB988</f>
        <v>0</v>
      </c>
      <c r="AC989" s="411">
        <f t="shared" ref="AC989" si="3017">AC988</f>
        <v>0</v>
      </c>
      <c r="AD989" s="411">
        <f t="shared" ref="AD989" si="3018">AD988</f>
        <v>0</v>
      </c>
      <c r="AE989" s="411">
        <f t="shared" ref="AE989" si="3019">AE988</f>
        <v>0</v>
      </c>
      <c r="AF989" s="411">
        <f t="shared" ref="AF989" si="3020">AF988</f>
        <v>0</v>
      </c>
      <c r="AG989" s="411">
        <f t="shared" ref="AG989" si="3021">AG988</f>
        <v>0</v>
      </c>
      <c r="AH989" s="411">
        <f t="shared" ref="AH989" si="3022">AH988</f>
        <v>0</v>
      </c>
      <c r="AI989" s="411">
        <f t="shared" ref="AI989" si="3023">AI988</f>
        <v>0</v>
      </c>
      <c r="AJ989" s="411">
        <f t="shared" ref="AJ989" si="3024">AJ988</f>
        <v>0</v>
      </c>
      <c r="AK989" s="411">
        <f t="shared" ref="AK989" si="3025">AK988</f>
        <v>0</v>
      </c>
      <c r="AL989" s="411">
        <f t="shared" ref="AL989" si="3026">AL988</f>
        <v>0</v>
      </c>
      <c r="AM989" s="297"/>
    </row>
    <row r="990" spans="1:39" ht="15" customHeight="1" outlineLevel="1">
      <c r="A990" s="530"/>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customHeight="1" outlineLevel="1">
      <c r="A991" s="530">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customHeight="1" outlineLevel="1">
      <c r="A992" s="530"/>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27">Z991</f>
        <v>0</v>
      </c>
      <c r="AA992" s="411">
        <f t="shared" ref="AA992" si="3028">AA991</f>
        <v>0</v>
      </c>
      <c r="AB992" s="411">
        <f t="shared" ref="AB992" si="3029">AB991</f>
        <v>0</v>
      </c>
      <c r="AC992" s="411">
        <f t="shared" ref="AC992" si="3030">AC991</f>
        <v>0</v>
      </c>
      <c r="AD992" s="411">
        <f t="shared" ref="AD992" si="3031">AD991</f>
        <v>0</v>
      </c>
      <c r="AE992" s="411">
        <f t="shared" ref="AE992" si="3032">AE991</f>
        <v>0</v>
      </c>
      <c r="AF992" s="411">
        <f t="shared" ref="AF992" si="3033">AF991</f>
        <v>0</v>
      </c>
      <c r="AG992" s="411">
        <f t="shared" ref="AG992" si="3034">AG991</f>
        <v>0</v>
      </c>
      <c r="AH992" s="411">
        <f t="shared" ref="AH992" si="3035">AH991</f>
        <v>0</v>
      </c>
      <c r="AI992" s="411">
        <f t="shared" ref="AI992" si="3036">AI991</f>
        <v>0</v>
      </c>
      <c r="AJ992" s="411">
        <f t="shared" ref="AJ992" si="3037">AJ991</f>
        <v>0</v>
      </c>
      <c r="AK992" s="411">
        <f t="shared" ref="AK992" si="3038">AK991</f>
        <v>0</v>
      </c>
      <c r="AL992" s="411">
        <f t="shared" ref="AL992" si="3039">AL991</f>
        <v>0</v>
      </c>
      <c r="AM992" s="306"/>
    </row>
    <row r="993" spans="1:40" ht="15" customHeight="1" outlineLevel="1">
      <c r="A993" s="530"/>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customHeight="1" outlineLevel="1">
      <c r="A994" s="530"/>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customHeight="1" outlineLevel="1">
      <c r="A995" s="530">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customHeight="1" outlineLevel="1">
      <c r="A996" s="530"/>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40">Z995</f>
        <v>0</v>
      </c>
      <c r="AA996" s="411">
        <f t="shared" ref="AA996" si="3041">AA995</f>
        <v>0</v>
      </c>
      <c r="AB996" s="411">
        <f t="shared" ref="AB996" si="3042">AB995</f>
        <v>0</v>
      </c>
      <c r="AC996" s="411">
        <f t="shared" ref="AC996" si="3043">AC995</f>
        <v>0</v>
      </c>
      <c r="AD996" s="411">
        <f t="shared" ref="AD996" si="3044">AD995</f>
        <v>0</v>
      </c>
      <c r="AE996" s="411">
        <f t="shared" ref="AE996" si="3045">AE995</f>
        <v>0</v>
      </c>
      <c r="AF996" s="411">
        <f t="shared" ref="AF996" si="3046">AF995</f>
        <v>0</v>
      </c>
      <c r="AG996" s="411">
        <f t="shared" ref="AG996" si="3047">AG995</f>
        <v>0</v>
      </c>
      <c r="AH996" s="411">
        <f t="shared" ref="AH996" si="3048">AH995</f>
        <v>0</v>
      </c>
      <c r="AI996" s="411">
        <f t="shared" ref="AI996" si="3049">AI995</f>
        <v>0</v>
      </c>
      <c r="AJ996" s="411">
        <f t="shared" ref="AJ996" si="3050">AJ995</f>
        <v>0</v>
      </c>
      <c r="AK996" s="411">
        <f t="shared" ref="AK996" si="3051">AK995</f>
        <v>0</v>
      </c>
      <c r="AL996" s="411">
        <f t="shared" ref="AL996" si="3052">AL995</f>
        <v>0</v>
      </c>
      <c r="AM996" s="297"/>
    </row>
    <row r="997" spans="1:40" ht="15" customHeight="1" outlineLevel="1">
      <c r="A997" s="530"/>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7"/>
    </row>
    <row r="998" spans="1:40" s="309" customFormat="1" ht="15.5" outlineLevel="1">
      <c r="A998" s="530"/>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5"/>
      <c r="AN998" s="628"/>
    </row>
    <row r="999" spans="1:40" ht="15.5" outlineLevel="1">
      <c r="A999" s="530">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29">
        <f>SUM(Y999:AL999)</f>
        <v>0</v>
      </c>
      <c r="AN999" s="627"/>
    </row>
    <row r="1000" spans="1:40" ht="15.5" outlineLevel="1">
      <c r="A1000" s="530"/>
      <c r="B1000" s="294" t="s">
        <v>346</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53">AA999</f>
        <v>0</v>
      </c>
      <c r="AB1000" s="411">
        <f t="shared" si="3053"/>
        <v>0</v>
      </c>
      <c r="AC1000" s="411">
        <f t="shared" si="3053"/>
        <v>0</v>
      </c>
      <c r="AD1000" s="411">
        <f>AD999</f>
        <v>0</v>
      </c>
      <c r="AE1000" s="411">
        <f t="shared" si="3053"/>
        <v>0</v>
      </c>
      <c r="AF1000" s="411">
        <f t="shared" si="3053"/>
        <v>0</v>
      </c>
      <c r="AG1000" s="411">
        <f t="shared" si="3053"/>
        <v>0</v>
      </c>
      <c r="AH1000" s="411">
        <f t="shared" si="3053"/>
        <v>0</v>
      </c>
      <c r="AI1000" s="411">
        <f t="shared" si="3053"/>
        <v>0</v>
      </c>
      <c r="AJ1000" s="411">
        <f t="shared" si="3053"/>
        <v>0</v>
      </c>
      <c r="AK1000" s="411">
        <f t="shared" si="3053"/>
        <v>0</v>
      </c>
      <c r="AL1000" s="411">
        <f t="shared" si="3053"/>
        <v>0</v>
      </c>
      <c r="AM1000" s="297"/>
    </row>
    <row r="1001" spans="1:40" ht="15.5" outlineLevel="1">
      <c r="A1001" s="530"/>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5" outlineLevel="1">
      <c r="A1002" s="530">
        <v>16</v>
      </c>
      <c r="B1002" s="324"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5" outlineLevel="1">
      <c r="A1003" s="530"/>
      <c r="B1003" s="294" t="s">
        <v>346</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54">Z1002</f>
        <v>0</v>
      </c>
      <c r="AA1003" s="411">
        <f t="shared" si="3054"/>
        <v>0</v>
      </c>
      <c r="AB1003" s="411">
        <f t="shared" si="3054"/>
        <v>0</v>
      </c>
      <c r="AC1003" s="411">
        <f t="shared" si="3054"/>
        <v>0</v>
      </c>
      <c r="AD1003" s="411">
        <f t="shared" si="3054"/>
        <v>0</v>
      </c>
      <c r="AE1003" s="411">
        <f t="shared" si="3054"/>
        <v>0</v>
      </c>
      <c r="AF1003" s="411">
        <f t="shared" si="3054"/>
        <v>0</v>
      </c>
      <c r="AG1003" s="411">
        <f t="shared" si="3054"/>
        <v>0</v>
      </c>
      <c r="AH1003" s="411">
        <f t="shared" si="3054"/>
        <v>0</v>
      </c>
      <c r="AI1003" s="411">
        <f t="shared" si="3054"/>
        <v>0</v>
      </c>
      <c r="AJ1003" s="411">
        <f t="shared" si="3054"/>
        <v>0</v>
      </c>
      <c r="AK1003" s="411">
        <f t="shared" si="3054"/>
        <v>0</v>
      </c>
      <c r="AL1003" s="411">
        <f>AL1002</f>
        <v>0</v>
      </c>
      <c r="AM1003" s="297"/>
    </row>
    <row r="1004" spans="1:40" s="283" customFormat="1" ht="15.5" outlineLevel="1">
      <c r="A1004" s="530"/>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5" outlineLevel="1">
      <c r="A1005" s="530"/>
      <c r="B1005" s="517" t="s">
        <v>495</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5" outlineLevel="1">
      <c r="A1006" s="530">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5" outlineLevel="1">
      <c r="A1007" s="530"/>
      <c r="B1007" s="294" t="s">
        <v>346</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55">Z1006</f>
        <v>0</v>
      </c>
      <c r="AA1007" s="411">
        <f t="shared" si="3055"/>
        <v>0</v>
      </c>
      <c r="AB1007" s="411">
        <f t="shared" si="3055"/>
        <v>0</v>
      </c>
      <c r="AC1007" s="411">
        <f t="shared" si="3055"/>
        <v>0</v>
      </c>
      <c r="AD1007" s="411">
        <f t="shared" si="3055"/>
        <v>0</v>
      </c>
      <c r="AE1007" s="411">
        <f t="shared" si="3055"/>
        <v>0</v>
      </c>
      <c r="AF1007" s="411">
        <f t="shared" si="3055"/>
        <v>0</v>
      </c>
      <c r="AG1007" s="411">
        <f t="shared" si="3055"/>
        <v>0</v>
      </c>
      <c r="AH1007" s="411">
        <f t="shared" si="3055"/>
        <v>0</v>
      </c>
      <c r="AI1007" s="411">
        <f t="shared" si="3055"/>
        <v>0</v>
      </c>
      <c r="AJ1007" s="411">
        <f t="shared" si="3055"/>
        <v>0</v>
      </c>
      <c r="AK1007" s="411">
        <f t="shared" si="3055"/>
        <v>0</v>
      </c>
      <c r="AL1007" s="411">
        <f t="shared" si="3055"/>
        <v>0</v>
      </c>
      <c r="AM1007" s="306"/>
    </row>
    <row r="1008" spans="1:40" ht="15.5" outlineLevel="1">
      <c r="A1008" s="530"/>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5" outlineLevel="1">
      <c r="A1009" s="530">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5" outlineLevel="1">
      <c r="A1010" s="530"/>
      <c r="B1010" s="294" t="s">
        <v>346</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56">Z1009</f>
        <v>0</v>
      </c>
      <c r="AA1010" s="411">
        <f t="shared" si="3056"/>
        <v>0</v>
      </c>
      <c r="AB1010" s="411">
        <f t="shared" si="3056"/>
        <v>0</v>
      </c>
      <c r="AC1010" s="411">
        <f t="shared" si="3056"/>
        <v>0</v>
      </c>
      <c r="AD1010" s="411">
        <f t="shared" si="3056"/>
        <v>0</v>
      </c>
      <c r="AE1010" s="411">
        <f t="shared" si="3056"/>
        <v>0</v>
      </c>
      <c r="AF1010" s="411">
        <f t="shared" si="3056"/>
        <v>0</v>
      </c>
      <c r="AG1010" s="411">
        <f t="shared" si="3056"/>
        <v>0</v>
      </c>
      <c r="AH1010" s="411">
        <f t="shared" si="3056"/>
        <v>0</v>
      </c>
      <c r="AI1010" s="411">
        <f t="shared" si="3056"/>
        <v>0</v>
      </c>
      <c r="AJ1010" s="411">
        <f t="shared" si="3056"/>
        <v>0</v>
      </c>
      <c r="AK1010" s="411">
        <f t="shared" si="3056"/>
        <v>0</v>
      </c>
      <c r="AL1010" s="411">
        <f t="shared" si="3056"/>
        <v>0</v>
      </c>
      <c r="AM1010" s="306"/>
    </row>
    <row r="1011" spans="1:39" ht="15.5" outlineLevel="1">
      <c r="A1011" s="530"/>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5" outlineLevel="1">
      <c r="A1012" s="530">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5" outlineLevel="1">
      <c r="A1013" s="530"/>
      <c r="B1013" s="294" t="s">
        <v>346</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57">Z1012</f>
        <v>0</v>
      </c>
      <c r="AA1013" s="411">
        <f t="shared" si="3057"/>
        <v>0</v>
      </c>
      <c r="AB1013" s="411">
        <f t="shared" si="3057"/>
        <v>0</v>
      </c>
      <c r="AC1013" s="411">
        <f t="shared" si="3057"/>
        <v>0</v>
      </c>
      <c r="AD1013" s="411">
        <f t="shared" si="3057"/>
        <v>0</v>
      </c>
      <c r="AE1013" s="411">
        <f t="shared" si="3057"/>
        <v>0</v>
      </c>
      <c r="AF1013" s="411">
        <f t="shared" si="3057"/>
        <v>0</v>
      </c>
      <c r="AG1013" s="411">
        <f t="shared" si="3057"/>
        <v>0</v>
      </c>
      <c r="AH1013" s="411">
        <f t="shared" si="3057"/>
        <v>0</v>
      </c>
      <c r="AI1013" s="411">
        <f t="shared" si="3057"/>
        <v>0</v>
      </c>
      <c r="AJ1013" s="411">
        <f t="shared" si="3057"/>
        <v>0</v>
      </c>
      <c r="AK1013" s="411">
        <f t="shared" si="3057"/>
        <v>0</v>
      </c>
      <c r="AL1013" s="411">
        <f t="shared" si="3057"/>
        <v>0</v>
      </c>
      <c r="AM1013" s="297"/>
    </row>
    <row r="1014" spans="1:39" ht="15.5" outlineLevel="1">
      <c r="A1014" s="530"/>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5" outlineLevel="1">
      <c r="A1015" s="530">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5" outlineLevel="1">
      <c r="A1016" s="530"/>
      <c r="B1016" s="294" t="s">
        <v>346</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58">Y1015</f>
        <v>0</v>
      </c>
      <c r="Z1016" s="411">
        <f t="shared" si="3058"/>
        <v>0</v>
      </c>
      <c r="AA1016" s="411">
        <f t="shared" si="3058"/>
        <v>0</v>
      </c>
      <c r="AB1016" s="411">
        <f t="shared" si="3058"/>
        <v>0</v>
      </c>
      <c r="AC1016" s="411">
        <f t="shared" si="3058"/>
        <v>0</v>
      </c>
      <c r="AD1016" s="411">
        <f t="shared" si="3058"/>
        <v>0</v>
      </c>
      <c r="AE1016" s="411">
        <f t="shared" si="3058"/>
        <v>0</v>
      </c>
      <c r="AF1016" s="411">
        <f t="shared" si="3058"/>
        <v>0</v>
      </c>
      <c r="AG1016" s="411">
        <f t="shared" si="3058"/>
        <v>0</v>
      </c>
      <c r="AH1016" s="411">
        <f t="shared" si="3058"/>
        <v>0</v>
      </c>
      <c r="AI1016" s="411">
        <f t="shared" si="3058"/>
        <v>0</v>
      </c>
      <c r="AJ1016" s="411">
        <f t="shared" si="3058"/>
        <v>0</v>
      </c>
      <c r="AK1016" s="411">
        <f t="shared" si="3058"/>
        <v>0</v>
      </c>
      <c r="AL1016" s="411">
        <f t="shared" si="3058"/>
        <v>0</v>
      </c>
      <c r="AM1016" s="306"/>
    </row>
    <row r="1017" spans="1:39" ht="15.5" outlineLevel="1">
      <c r="A1017" s="530"/>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5" outlineLevel="1">
      <c r="A1018" s="530"/>
      <c r="B1018" s="516"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5" outlineLevel="1">
      <c r="A1019" s="530"/>
      <c r="B1019" s="502"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customHeight="1" outlineLevel="1">
      <c r="A1020" s="530">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customHeight="1" outlineLevel="1">
      <c r="A1021" s="530"/>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59">Z1020</f>
        <v>0</v>
      </c>
      <c r="AA1021" s="411">
        <f t="shared" ref="AA1021" si="3060">AA1020</f>
        <v>0</v>
      </c>
      <c r="AB1021" s="411">
        <f t="shared" ref="AB1021" si="3061">AB1020</f>
        <v>0</v>
      </c>
      <c r="AC1021" s="411">
        <f t="shared" ref="AC1021" si="3062">AC1020</f>
        <v>0</v>
      </c>
      <c r="AD1021" s="411">
        <f t="shared" ref="AD1021" si="3063">AD1020</f>
        <v>0</v>
      </c>
      <c r="AE1021" s="411">
        <f t="shared" ref="AE1021" si="3064">AE1020</f>
        <v>0</v>
      </c>
      <c r="AF1021" s="411">
        <f t="shared" ref="AF1021" si="3065">AF1020</f>
        <v>0</v>
      </c>
      <c r="AG1021" s="411">
        <f t="shared" ref="AG1021" si="3066">AG1020</f>
        <v>0</v>
      </c>
      <c r="AH1021" s="411">
        <f t="shared" ref="AH1021" si="3067">AH1020</f>
        <v>0</v>
      </c>
      <c r="AI1021" s="411">
        <f t="shared" ref="AI1021" si="3068">AI1020</f>
        <v>0</v>
      </c>
      <c r="AJ1021" s="411">
        <f t="shared" ref="AJ1021" si="3069">AJ1020</f>
        <v>0</v>
      </c>
      <c r="AK1021" s="411">
        <f t="shared" ref="AK1021" si="3070">AK1020</f>
        <v>0</v>
      </c>
      <c r="AL1021" s="411">
        <f t="shared" ref="AL1021" si="3071">AL1020</f>
        <v>0</v>
      </c>
      <c r="AM1021" s="306"/>
    </row>
    <row r="1022" spans="1:39" ht="15" customHeight="1" outlineLevel="1">
      <c r="A1022" s="530"/>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customHeight="1" outlineLevel="1">
      <c r="A1023" s="530">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customHeight="1" outlineLevel="1">
      <c r="A1024" s="530"/>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72">Z1023</f>
        <v>0</v>
      </c>
      <c r="AA1024" s="411">
        <f t="shared" ref="AA1024" si="3073">AA1023</f>
        <v>0</v>
      </c>
      <c r="AB1024" s="411">
        <f t="shared" ref="AB1024" si="3074">AB1023</f>
        <v>0</v>
      </c>
      <c r="AC1024" s="411">
        <f t="shared" ref="AC1024" si="3075">AC1023</f>
        <v>0</v>
      </c>
      <c r="AD1024" s="411">
        <f t="shared" ref="AD1024" si="3076">AD1023</f>
        <v>0</v>
      </c>
      <c r="AE1024" s="411">
        <f t="shared" ref="AE1024" si="3077">AE1023</f>
        <v>0</v>
      </c>
      <c r="AF1024" s="411">
        <f t="shared" ref="AF1024" si="3078">AF1023</f>
        <v>0</v>
      </c>
      <c r="AG1024" s="411">
        <f t="shared" ref="AG1024" si="3079">AG1023</f>
        <v>0</v>
      </c>
      <c r="AH1024" s="411">
        <f t="shared" ref="AH1024" si="3080">AH1023</f>
        <v>0</v>
      </c>
      <c r="AI1024" s="411">
        <f t="shared" ref="AI1024" si="3081">AI1023</f>
        <v>0</v>
      </c>
      <c r="AJ1024" s="411">
        <f t="shared" ref="AJ1024" si="3082">AJ1023</f>
        <v>0</v>
      </c>
      <c r="AK1024" s="411">
        <f t="shared" ref="AK1024" si="3083">AK1023</f>
        <v>0</v>
      </c>
      <c r="AL1024" s="411">
        <f t="shared" ref="AL1024" si="3084">AL1023</f>
        <v>0</v>
      </c>
      <c r="AM1024" s="306"/>
    </row>
    <row r="1025" spans="1:39" ht="15" customHeight="1" outlineLevel="1">
      <c r="A1025" s="530"/>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customHeight="1" outlineLevel="1">
      <c r="A1026" s="530">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customHeight="1" outlineLevel="1">
      <c r="A1027" s="530"/>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85">Z1026</f>
        <v>0</v>
      </c>
      <c r="AA1027" s="411">
        <f t="shared" ref="AA1027" si="3086">AA1026</f>
        <v>0</v>
      </c>
      <c r="AB1027" s="411">
        <f t="shared" ref="AB1027" si="3087">AB1026</f>
        <v>0</v>
      </c>
      <c r="AC1027" s="411">
        <f t="shared" ref="AC1027" si="3088">AC1026</f>
        <v>0</v>
      </c>
      <c r="AD1027" s="411">
        <f t="shared" ref="AD1027" si="3089">AD1026</f>
        <v>0</v>
      </c>
      <c r="AE1027" s="411">
        <f t="shared" ref="AE1027" si="3090">AE1026</f>
        <v>0</v>
      </c>
      <c r="AF1027" s="411">
        <f t="shared" ref="AF1027" si="3091">AF1026</f>
        <v>0</v>
      </c>
      <c r="AG1027" s="411">
        <f t="shared" ref="AG1027" si="3092">AG1026</f>
        <v>0</v>
      </c>
      <c r="AH1027" s="411">
        <f t="shared" ref="AH1027" si="3093">AH1026</f>
        <v>0</v>
      </c>
      <c r="AI1027" s="411">
        <f t="shared" ref="AI1027" si="3094">AI1026</f>
        <v>0</v>
      </c>
      <c r="AJ1027" s="411">
        <f t="shared" ref="AJ1027" si="3095">AJ1026</f>
        <v>0</v>
      </c>
      <c r="AK1027" s="411">
        <f t="shared" ref="AK1027" si="3096">AK1026</f>
        <v>0</v>
      </c>
      <c r="AL1027" s="411">
        <f t="shared" ref="AL1027" si="3097">AL1026</f>
        <v>0</v>
      </c>
      <c r="AM1027" s="306"/>
    </row>
    <row r="1028" spans="1:39" ht="15" customHeight="1" outlineLevel="1">
      <c r="A1028" s="530"/>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customHeight="1" outlineLevel="1">
      <c r="A1029" s="530">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customHeight="1" outlineLevel="1">
      <c r="A1030" s="530"/>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98">Z1029</f>
        <v>0</v>
      </c>
      <c r="AA1030" s="411">
        <f t="shared" ref="AA1030" si="3099">AA1029</f>
        <v>0</v>
      </c>
      <c r="AB1030" s="411">
        <f t="shared" ref="AB1030" si="3100">AB1029</f>
        <v>0</v>
      </c>
      <c r="AC1030" s="411">
        <f t="shared" ref="AC1030" si="3101">AC1029</f>
        <v>0</v>
      </c>
      <c r="AD1030" s="411">
        <f t="shared" ref="AD1030" si="3102">AD1029</f>
        <v>0</v>
      </c>
      <c r="AE1030" s="411">
        <f t="shared" ref="AE1030" si="3103">AE1029</f>
        <v>0</v>
      </c>
      <c r="AF1030" s="411">
        <f t="shared" ref="AF1030" si="3104">AF1029</f>
        <v>0</v>
      </c>
      <c r="AG1030" s="411">
        <f t="shared" ref="AG1030" si="3105">AG1029</f>
        <v>0</v>
      </c>
      <c r="AH1030" s="411">
        <f t="shared" ref="AH1030" si="3106">AH1029</f>
        <v>0</v>
      </c>
      <c r="AI1030" s="411">
        <f t="shared" ref="AI1030" si="3107">AI1029</f>
        <v>0</v>
      </c>
      <c r="AJ1030" s="411">
        <f t="shared" ref="AJ1030" si="3108">AJ1029</f>
        <v>0</v>
      </c>
      <c r="AK1030" s="411">
        <f t="shared" ref="AK1030" si="3109">AK1029</f>
        <v>0</v>
      </c>
      <c r="AL1030" s="411">
        <f t="shared" ref="AL1030" si="3110">AL1029</f>
        <v>0</v>
      </c>
      <c r="AM1030" s="306"/>
    </row>
    <row r="1031" spans="1:39" ht="15" customHeight="1" outlineLevel="1">
      <c r="A1031" s="530"/>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customHeight="1" outlineLevel="1">
      <c r="A1032" s="530"/>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customHeight="1" outlineLevel="1">
      <c r="A1033" s="530">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customHeight="1" outlineLevel="1">
      <c r="A1034" s="530"/>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11">Z1033</f>
        <v>0</v>
      </c>
      <c r="AA1034" s="411">
        <f t="shared" ref="AA1034" si="3112">AA1033</f>
        <v>0</v>
      </c>
      <c r="AB1034" s="411">
        <f t="shared" ref="AB1034" si="3113">AB1033</f>
        <v>0</v>
      </c>
      <c r="AC1034" s="411">
        <f t="shared" ref="AC1034" si="3114">AC1033</f>
        <v>0</v>
      </c>
      <c r="AD1034" s="411">
        <f t="shared" ref="AD1034" si="3115">AD1033</f>
        <v>0</v>
      </c>
      <c r="AE1034" s="411">
        <f t="shared" ref="AE1034" si="3116">AE1033</f>
        <v>0</v>
      </c>
      <c r="AF1034" s="411">
        <f t="shared" ref="AF1034" si="3117">AF1033</f>
        <v>0</v>
      </c>
      <c r="AG1034" s="411">
        <f t="shared" ref="AG1034" si="3118">AG1033</f>
        <v>0</v>
      </c>
      <c r="AH1034" s="411">
        <f t="shared" ref="AH1034" si="3119">AH1033</f>
        <v>0</v>
      </c>
      <c r="AI1034" s="411">
        <f t="shared" ref="AI1034" si="3120">AI1033</f>
        <v>0</v>
      </c>
      <c r="AJ1034" s="411">
        <f t="shared" ref="AJ1034" si="3121">AJ1033</f>
        <v>0</v>
      </c>
      <c r="AK1034" s="411">
        <f t="shared" ref="AK1034" si="3122">AK1033</f>
        <v>0</v>
      </c>
      <c r="AL1034" s="411">
        <f t="shared" ref="AL1034" si="3123">AL1033</f>
        <v>0</v>
      </c>
      <c r="AM1034" s="306"/>
    </row>
    <row r="1035" spans="1:39" ht="15" customHeight="1" outlineLevel="1">
      <c r="A1035" s="530"/>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customHeight="1" outlineLevel="1">
      <c r="A1036" s="530">
        <v>26</v>
      </c>
      <c r="B1036" s="428" t="s">
        <v>118</v>
      </c>
      <c r="C1036" s="291" t="s">
        <v>25</v>
      </c>
      <c r="D1036" s="295">
        <f>'7.  Persistence Report'!AZ235</f>
        <v>5210092.9350000005</v>
      </c>
      <c r="E1036" s="295">
        <f>'7.  Persistence Report'!BA235</f>
        <v>5210092.9350000005</v>
      </c>
      <c r="F1036" s="295">
        <f>'7.  Persistence Report'!BB235</f>
        <v>5210092.9350000005</v>
      </c>
      <c r="G1036" s="295">
        <f>'7.  Persistence Report'!BC235</f>
        <v>5210092.9350000005</v>
      </c>
      <c r="H1036" s="295">
        <f>'7.  Persistence Report'!BD235</f>
        <v>5210092.9350000005</v>
      </c>
      <c r="I1036" s="295">
        <f>'7.  Persistence Report'!BE235</f>
        <v>5210092.9350000005</v>
      </c>
      <c r="J1036" s="295">
        <f>'7.  Persistence Report'!BF235</f>
        <v>5210092.9350000005</v>
      </c>
      <c r="K1036" s="295">
        <f>'7.  Persistence Report'!BG235</f>
        <v>5210092.9350000005</v>
      </c>
      <c r="L1036" s="295">
        <f>'7.  Persistence Report'!BH235</f>
        <v>5210092.9350000005</v>
      </c>
      <c r="M1036" s="295">
        <f>'7.  Persistence Report'!BI235</f>
        <v>5210092.9350000005</v>
      </c>
      <c r="N1036" s="295">
        <v>12</v>
      </c>
      <c r="O1036" s="295">
        <f>'7.  Persistence Report'!T235</f>
        <v>699.14838839999993</v>
      </c>
      <c r="P1036" s="295">
        <f>'7.  Persistence Report'!U235</f>
        <v>695.65264645799994</v>
      </c>
      <c r="Q1036" s="295">
        <f>'7.  Persistence Report'!V235</f>
        <v>695.65264645799994</v>
      </c>
      <c r="R1036" s="295">
        <f>'7.  Persistence Report'!W235</f>
        <v>695.65264645799994</v>
      </c>
      <c r="S1036" s="295">
        <f>'7.  Persistence Report'!X235</f>
        <v>695.65264645799994</v>
      </c>
      <c r="T1036" s="295">
        <f>'7.  Persistence Report'!Y235</f>
        <v>695.65264645799994</v>
      </c>
      <c r="U1036" s="295">
        <f>'7.  Persistence Report'!Z235</f>
        <v>695.65264645799994</v>
      </c>
      <c r="V1036" s="295">
        <f>'7.  Persistence Report'!AA235</f>
        <v>695.65264645799994</v>
      </c>
      <c r="W1036" s="295">
        <f>'7.  Persistence Report'!AB235</f>
        <v>695.65264645799994</v>
      </c>
      <c r="X1036" s="295">
        <f>'7.  Persistence Report'!AC235</f>
        <v>695.65264645799994</v>
      </c>
      <c r="Y1036" s="426"/>
      <c r="Z1036" s="415">
        <v>0.18</v>
      </c>
      <c r="AA1036" s="415">
        <v>0.62</v>
      </c>
      <c r="AB1036" s="415">
        <v>0.2</v>
      </c>
      <c r="AC1036" s="415"/>
      <c r="AD1036" s="415"/>
      <c r="AE1036" s="415"/>
      <c r="AF1036" s="415"/>
      <c r="AG1036" s="415"/>
      <c r="AH1036" s="415"/>
      <c r="AI1036" s="415"/>
      <c r="AJ1036" s="415"/>
      <c r="AK1036" s="415"/>
      <c r="AL1036" s="415"/>
      <c r="AM1036" s="296">
        <f>SUM(Y1036:AL1036)</f>
        <v>1</v>
      </c>
    </row>
    <row r="1037" spans="1:39" ht="15" customHeight="1" outlineLevel="1">
      <c r="A1037" s="530"/>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24">Z1036</f>
        <v>0.18</v>
      </c>
      <c r="AA1037" s="411">
        <f t="shared" ref="AA1037" si="3125">AA1036</f>
        <v>0.62</v>
      </c>
      <c r="AB1037" s="411">
        <f t="shared" ref="AB1037" si="3126">AB1036</f>
        <v>0.2</v>
      </c>
      <c r="AC1037" s="411">
        <f t="shared" ref="AC1037" si="3127">AC1036</f>
        <v>0</v>
      </c>
      <c r="AD1037" s="411">
        <f t="shared" ref="AD1037" si="3128">AD1036</f>
        <v>0</v>
      </c>
      <c r="AE1037" s="411">
        <f t="shared" ref="AE1037" si="3129">AE1036</f>
        <v>0</v>
      </c>
      <c r="AF1037" s="411">
        <f t="shared" ref="AF1037" si="3130">AF1036</f>
        <v>0</v>
      </c>
      <c r="AG1037" s="411">
        <f t="shared" ref="AG1037" si="3131">AG1036</f>
        <v>0</v>
      </c>
      <c r="AH1037" s="411">
        <f t="shared" ref="AH1037" si="3132">AH1036</f>
        <v>0</v>
      </c>
      <c r="AI1037" s="411">
        <f t="shared" ref="AI1037" si="3133">AI1036</f>
        <v>0</v>
      </c>
      <c r="AJ1037" s="411">
        <f t="shared" ref="AJ1037" si="3134">AJ1036</f>
        <v>0</v>
      </c>
      <c r="AK1037" s="411">
        <f t="shared" ref="AK1037" si="3135">AK1036</f>
        <v>0</v>
      </c>
      <c r="AL1037" s="411">
        <f t="shared" ref="AL1037" si="3136">AL1036</f>
        <v>0</v>
      </c>
      <c r="AM1037" s="306"/>
    </row>
    <row r="1038" spans="1:39" ht="15" customHeight="1" outlineLevel="1">
      <c r="A1038" s="530"/>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customHeight="1" outlineLevel="1">
      <c r="A1039" s="530">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customHeight="1" outlineLevel="1">
      <c r="A1040" s="530"/>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37">Z1039</f>
        <v>0</v>
      </c>
      <c r="AA1040" s="411">
        <f t="shared" ref="AA1040" si="3138">AA1039</f>
        <v>0</v>
      </c>
      <c r="AB1040" s="411">
        <f t="shared" ref="AB1040" si="3139">AB1039</f>
        <v>0</v>
      </c>
      <c r="AC1040" s="411">
        <f t="shared" ref="AC1040" si="3140">AC1039</f>
        <v>0</v>
      </c>
      <c r="AD1040" s="411">
        <f t="shared" ref="AD1040" si="3141">AD1039</f>
        <v>0</v>
      </c>
      <c r="AE1040" s="411">
        <f t="shared" ref="AE1040" si="3142">AE1039</f>
        <v>0</v>
      </c>
      <c r="AF1040" s="411">
        <f t="shared" ref="AF1040" si="3143">AF1039</f>
        <v>0</v>
      </c>
      <c r="AG1040" s="411">
        <f t="shared" ref="AG1040" si="3144">AG1039</f>
        <v>0</v>
      </c>
      <c r="AH1040" s="411">
        <f t="shared" ref="AH1040" si="3145">AH1039</f>
        <v>0</v>
      </c>
      <c r="AI1040" s="411">
        <f t="shared" ref="AI1040" si="3146">AI1039</f>
        <v>0</v>
      </c>
      <c r="AJ1040" s="411">
        <f t="shared" ref="AJ1040" si="3147">AJ1039</f>
        <v>0</v>
      </c>
      <c r="AK1040" s="411">
        <f t="shared" ref="AK1040" si="3148">AK1039</f>
        <v>0</v>
      </c>
      <c r="AL1040" s="411">
        <f t="shared" ref="AL1040" si="3149">AL1039</f>
        <v>0</v>
      </c>
      <c r="AM1040" s="306"/>
    </row>
    <row r="1041" spans="1:39" ht="15" customHeight="1" outlineLevel="1">
      <c r="A1041" s="530"/>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customHeight="1" outlineLevel="1">
      <c r="A1042" s="530">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customHeight="1" outlineLevel="1">
      <c r="A1043" s="530"/>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50">AA1042</f>
        <v>0</v>
      </c>
      <c r="AB1043" s="411">
        <f t="shared" ref="AB1043" si="3151">AB1042</f>
        <v>0</v>
      </c>
      <c r="AC1043" s="411">
        <f t="shared" ref="AC1043" si="3152">AC1042</f>
        <v>0</v>
      </c>
      <c r="AD1043" s="411">
        <f t="shared" ref="AD1043" si="3153">AD1042</f>
        <v>0</v>
      </c>
      <c r="AE1043" s="411">
        <f>AE1042</f>
        <v>0</v>
      </c>
      <c r="AF1043" s="411">
        <f t="shared" ref="AF1043" si="3154">AF1042</f>
        <v>0</v>
      </c>
      <c r="AG1043" s="411">
        <f t="shared" ref="AG1043" si="3155">AG1042</f>
        <v>0</v>
      </c>
      <c r="AH1043" s="411">
        <f t="shared" ref="AH1043" si="3156">AH1042</f>
        <v>0</v>
      </c>
      <c r="AI1043" s="411">
        <f t="shared" ref="AI1043" si="3157">AI1042</f>
        <v>0</v>
      </c>
      <c r="AJ1043" s="411">
        <f t="shared" ref="AJ1043" si="3158">AJ1042</f>
        <v>0</v>
      </c>
      <c r="AK1043" s="411">
        <f t="shared" ref="AK1043" si="3159">AK1042</f>
        <v>0</v>
      </c>
      <c r="AL1043" s="411">
        <f t="shared" ref="AL1043" si="3160">AL1042</f>
        <v>0</v>
      </c>
      <c r="AM1043" s="306"/>
    </row>
    <row r="1044" spans="1:39" ht="15" customHeight="1" outlineLevel="1">
      <c r="A1044" s="530"/>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customHeight="1" outlineLevel="1">
      <c r="A1045" s="530">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customHeight="1" outlineLevel="1">
      <c r="A1046" s="530"/>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61">Z1045</f>
        <v>0</v>
      </c>
      <c r="AA1046" s="411">
        <f t="shared" ref="AA1046" si="3162">AA1045</f>
        <v>0</v>
      </c>
      <c r="AB1046" s="411">
        <f t="shared" ref="AB1046" si="3163">AB1045</f>
        <v>0</v>
      </c>
      <c r="AC1046" s="411">
        <f t="shared" ref="AC1046" si="3164">AC1045</f>
        <v>0</v>
      </c>
      <c r="AD1046" s="411">
        <f t="shared" ref="AD1046" si="3165">AD1045</f>
        <v>0</v>
      </c>
      <c r="AE1046" s="411">
        <f t="shared" ref="AE1046" si="3166">AE1045</f>
        <v>0</v>
      </c>
      <c r="AF1046" s="411">
        <f t="shared" ref="AF1046" si="3167">AF1045</f>
        <v>0</v>
      </c>
      <c r="AG1046" s="411">
        <f t="shared" ref="AG1046" si="3168">AG1045</f>
        <v>0</v>
      </c>
      <c r="AH1046" s="411">
        <f t="shared" ref="AH1046" si="3169">AH1045</f>
        <v>0</v>
      </c>
      <c r="AI1046" s="411">
        <f t="shared" ref="AI1046" si="3170">AI1045</f>
        <v>0</v>
      </c>
      <c r="AJ1046" s="411">
        <f t="shared" ref="AJ1046" si="3171">AJ1045</f>
        <v>0</v>
      </c>
      <c r="AK1046" s="411">
        <f t="shared" ref="AK1046" si="3172">AK1045</f>
        <v>0</v>
      </c>
      <c r="AL1046" s="411">
        <f t="shared" ref="AL1046" si="3173">AL1045</f>
        <v>0</v>
      </c>
      <c r="AM1046" s="306"/>
    </row>
    <row r="1047" spans="1:39" ht="15" customHeight="1" outlineLevel="1">
      <c r="A1047" s="530"/>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customHeight="1" outlineLevel="1">
      <c r="A1048" s="530">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customHeight="1" outlineLevel="1">
      <c r="A1049" s="530"/>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74">Z1048</f>
        <v>0</v>
      </c>
      <c r="AA1049" s="411">
        <f t="shared" ref="AA1049" si="3175">AA1048</f>
        <v>0</v>
      </c>
      <c r="AB1049" s="411">
        <f t="shared" ref="AB1049" si="3176">AB1048</f>
        <v>0</v>
      </c>
      <c r="AC1049" s="411">
        <f t="shared" ref="AC1049" si="3177">AC1048</f>
        <v>0</v>
      </c>
      <c r="AD1049" s="411">
        <f t="shared" ref="AD1049" si="3178">AD1048</f>
        <v>0</v>
      </c>
      <c r="AE1049" s="411">
        <f t="shared" ref="AE1049" si="3179">AE1048</f>
        <v>0</v>
      </c>
      <c r="AF1049" s="411">
        <f t="shared" ref="AF1049" si="3180">AF1048</f>
        <v>0</v>
      </c>
      <c r="AG1049" s="411">
        <f t="shared" ref="AG1049" si="3181">AG1048</f>
        <v>0</v>
      </c>
      <c r="AH1049" s="411">
        <f t="shared" ref="AH1049" si="3182">AH1048</f>
        <v>0</v>
      </c>
      <c r="AI1049" s="411">
        <f t="shared" ref="AI1049" si="3183">AI1048</f>
        <v>0</v>
      </c>
      <c r="AJ1049" s="411">
        <f t="shared" ref="AJ1049" si="3184">AJ1048</f>
        <v>0</v>
      </c>
      <c r="AK1049" s="411">
        <f t="shared" ref="AK1049" si="3185">AK1048</f>
        <v>0</v>
      </c>
      <c r="AL1049" s="411">
        <f t="shared" ref="AL1049" si="3186">AL1048</f>
        <v>0</v>
      </c>
      <c r="AM1049" s="306"/>
    </row>
    <row r="1050" spans="1:39" ht="15" customHeight="1" outlineLevel="1">
      <c r="A1050" s="530"/>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customHeight="1" outlineLevel="1">
      <c r="A1051" s="530">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customHeight="1" outlineLevel="1">
      <c r="A1052" s="530"/>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87">Z1051</f>
        <v>0</v>
      </c>
      <c r="AA1052" s="411">
        <f t="shared" ref="AA1052" si="3188">AA1051</f>
        <v>0</v>
      </c>
      <c r="AB1052" s="411">
        <f t="shared" ref="AB1052" si="3189">AB1051</f>
        <v>0</v>
      </c>
      <c r="AC1052" s="411">
        <f t="shared" ref="AC1052" si="3190">AC1051</f>
        <v>0</v>
      </c>
      <c r="AD1052" s="411">
        <f t="shared" ref="AD1052" si="3191">AD1051</f>
        <v>0</v>
      </c>
      <c r="AE1052" s="411">
        <f t="shared" ref="AE1052" si="3192">AE1051</f>
        <v>0</v>
      </c>
      <c r="AF1052" s="411">
        <f t="shared" ref="AF1052" si="3193">AF1051</f>
        <v>0</v>
      </c>
      <c r="AG1052" s="411">
        <f t="shared" ref="AG1052" si="3194">AG1051</f>
        <v>0</v>
      </c>
      <c r="AH1052" s="411">
        <f t="shared" ref="AH1052" si="3195">AH1051</f>
        <v>0</v>
      </c>
      <c r="AI1052" s="411">
        <f t="shared" ref="AI1052" si="3196">AI1051</f>
        <v>0</v>
      </c>
      <c r="AJ1052" s="411">
        <f t="shared" ref="AJ1052" si="3197">AJ1051</f>
        <v>0</v>
      </c>
      <c r="AK1052" s="411">
        <f t="shared" ref="AK1052" si="3198">AK1051</f>
        <v>0</v>
      </c>
      <c r="AL1052" s="411">
        <f t="shared" ref="AL1052" si="3199">AL1051</f>
        <v>0</v>
      </c>
      <c r="AM1052" s="306"/>
    </row>
    <row r="1053" spans="1:39" ht="15" customHeight="1" outlineLevel="1">
      <c r="A1053" s="530"/>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customHeight="1" outlineLevel="1">
      <c r="A1054" s="530">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customHeight="1" outlineLevel="1">
      <c r="A1055" s="530"/>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200">Z1054</f>
        <v>0</v>
      </c>
      <c r="AA1055" s="411">
        <f t="shared" ref="AA1055" si="3201">AA1054</f>
        <v>0</v>
      </c>
      <c r="AB1055" s="411">
        <f t="shared" ref="AB1055" si="3202">AB1054</f>
        <v>0</v>
      </c>
      <c r="AC1055" s="411">
        <f t="shared" ref="AC1055" si="3203">AC1054</f>
        <v>0</v>
      </c>
      <c r="AD1055" s="411">
        <f t="shared" ref="AD1055" si="3204">AD1054</f>
        <v>0</v>
      </c>
      <c r="AE1055" s="411">
        <f t="shared" ref="AE1055" si="3205">AE1054</f>
        <v>0</v>
      </c>
      <c r="AF1055" s="411">
        <f t="shared" ref="AF1055" si="3206">AF1054</f>
        <v>0</v>
      </c>
      <c r="AG1055" s="411">
        <f t="shared" ref="AG1055" si="3207">AG1054</f>
        <v>0</v>
      </c>
      <c r="AH1055" s="411">
        <f t="shared" ref="AH1055" si="3208">AH1054</f>
        <v>0</v>
      </c>
      <c r="AI1055" s="411">
        <f t="shared" ref="AI1055" si="3209">AI1054</f>
        <v>0</v>
      </c>
      <c r="AJ1055" s="411">
        <f t="shared" ref="AJ1055" si="3210">AJ1054</f>
        <v>0</v>
      </c>
      <c r="AK1055" s="411">
        <f t="shared" ref="AK1055" si="3211">AK1054</f>
        <v>0</v>
      </c>
      <c r="AL1055" s="411">
        <f t="shared" ref="AL1055" si="3212">AL1054</f>
        <v>0</v>
      </c>
      <c r="AM1055" s="306"/>
    </row>
    <row r="1056" spans="1:39" ht="15" customHeight="1" outlineLevel="1">
      <c r="A1056" s="530"/>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customHeight="1" outlineLevel="1">
      <c r="A1057" s="530"/>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customHeight="1" outlineLevel="1">
      <c r="A1058" s="530">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customHeight="1" outlineLevel="1">
      <c r="A1059" s="530"/>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13">Z1058</f>
        <v>0</v>
      </c>
      <c r="AA1059" s="411">
        <f t="shared" ref="AA1059" si="3214">AA1058</f>
        <v>0</v>
      </c>
      <c r="AB1059" s="411">
        <f t="shared" ref="AB1059" si="3215">AB1058</f>
        <v>0</v>
      </c>
      <c r="AC1059" s="411">
        <f t="shared" ref="AC1059" si="3216">AC1058</f>
        <v>0</v>
      </c>
      <c r="AD1059" s="411">
        <f t="shared" ref="AD1059" si="3217">AD1058</f>
        <v>0</v>
      </c>
      <c r="AE1059" s="411">
        <f t="shared" ref="AE1059" si="3218">AE1058</f>
        <v>0</v>
      </c>
      <c r="AF1059" s="411">
        <f t="shared" ref="AF1059" si="3219">AF1058</f>
        <v>0</v>
      </c>
      <c r="AG1059" s="411">
        <f t="shared" ref="AG1059" si="3220">AG1058</f>
        <v>0</v>
      </c>
      <c r="AH1059" s="411">
        <f t="shared" ref="AH1059" si="3221">AH1058</f>
        <v>0</v>
      </c>
      <c r="AI1059" s="411">
        <f t="shared" ref="AI1059" si="3222">AI1058</f>
        <v>0</v>
      </c>
      <c r="AJ1059" s="411">
        <f t="shared" ref="AJ1059" si="3223">AJ1058</f>
        <v>0</v>
      </c>
      <c r="AK1059" s="411">
        <f t="shared" ref="AK1059" si="3224">AK1058</f>
        <v>0</v>
      </c>
      <c r="AL1059" s="411">
        <f t="shared" ref="AL1059" si="3225">AL1058</f>
        <v>0</v>
      </c>
      <c r="AM1059" s="306"/>
    </row>
    <row r="1060" spans="1:39" ht="15" customHeight="1" outlineLevel="1">
      <c r="A1060" s="530"/>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customHeight="1" outlineLevel="1">
      <c r="A1061" s="530">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customHeight="1" outlineLevel="1">
      <c r="A1062" s="530"/>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26">Z1061</f>
        <v>0</v>
      </c>
      <c r="AA1062" s="411">
        <f t="shared" ref="AA1062" si="3227">AA1061</f>
        <v>0</v>
      </c>
      <c r="AB1062" s="411">
        <f t="shared" ref="AB1062" si="3228">AB1061</f>
        <v>0</v>
      </c>
      <c r="AC1062" s="411">
        <f t="shared" ref="AC1062" si="3229">AC1061</f>
        <v>0</v>
      </c>
      <c r="AD1062" s="411">
        <f t="shared" ref="AD1062" si="3230">AD1061</f>
        <v>0</v>
      </c>
      <c r="AE1062" s="411">
        <f t="shared" ref="AE1062" si="3231">AE1061</f>
        <v>0</v>
      </c>
      <c r="AF1062" s="411">
        <f t="shared" ref="AF1062" si="3232">AF1061</f>
        <v>0</v>
      </c>
      <c r="AG1062" s="411">
        <f t="shared" ref="AG1062" si="3233">AG1061</f>
        <v>0</v>
      </c>
      <c r="AH1062" s="411">
        <f t="shared" ref="AH1062" si="3234">AH1061</f>
        <v>0</v>
      </c>
      <c r="AI1062" s="411">
        <f t="shared" ref="AI1062" si="3235">AI1061</f>
        <v>0</v>
      </c>
      <c r="AJ1062" s="411">
        <f t="shared" ref="AJ1062" si="3236">AJ1061</f>
        <v>0</v>
      </c>
      <c r="AK1062" s="411">
        <f t="shared" ref="AK1062" si="3237">AK1061</f>
        <v>0</v>
      </c>
      <c r="AL1062" s="411">
        <f t="shared" ref="AL1062" si="3238">AL1061</f>
        <v>0</v>
      </c>
      <c r="AM1062" s="306"/>
    </row>
    <row r="1063" spans="1:39" ht="15" customHeight="1" outlineLevel="1">
      <c r="A1063" s="530"/>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customHeight="1" outlineLevel="1">
      <c r="A1064" s="530">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customHeight="1" outlineLevel="1">
      <c r="A1065" s="530"/>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39">Z1064</f>
        <v>0</v>
      </c>
      <c r="AA1065" s="411">
        <f t="shared" ref="AA1065" si="3240">AA1064</f>
        <v>0</v>
      </c>
      <c r="AB1065" s="411">
        <f t="shared" ref="AB1065" si="3241">AB1064</f>
        <v>0</v>
      </c>
      <c r="AC1065" s="411">
        <f t="shared" ref="AC1065" si="3242">AC1064</f>
        <v>0</v>
      </c>
      <c r="AD1065" s="411">
        <f t="shared" ref="AD1065" si="3243">AD1064</f>
        <v>0</v>
      </c>
      <c r="AE1065" s="411">
        <f t="shared" ref="AE1065" si="3244">AE1064</f>
        <v>0</v>
      </c>
      <c r="AF1065" s="411">
        <f t="shared" ref="AF1065" si="3245">AF1064</f>
        <v>0</v>
      </c>
      <c r="AG1065" s="411">
        <f t="shared" ref="AG1065" si="3246">AG1064</f>
        <v>0</v>
      </c>
      <c r="AH1065" s="411">
        <f t="shared" ref="AH1065" si="3247">AH1064</f>
        <v>0</v>
      </c>
      <c r="AI1065" s="411">
        <f t="shared" ref="AI1065" si="3248">AI1064</f>
        <v>0</v>
      </c>
      <c r="AJ1065" s="411">
        <f t="shared" ref="AJ1065" si="3249">AJ1064</f>
        <v>0</v>
      </c>
      <c r="AK1065" s="411">
        <f t="shared" ref="AK1065" si="3250">AK1064</f>
        <v>0</v>
      </c>
      <c r="AL1065" s="411">
        <f t="shared" ref="AL1065" si="3251">AL1064</f>
        <v>0</v>
      </c>
      <c r="AM1065" s="306"/>
    </row>
    <row r="1066" spans="1:39" ht="15" customHeight="1" outlineLevel="1">
      <c r="A1066" s="530"/>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customHeight="1" outlineLevel="1">
      <c r="A1067" s="530"/>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customHeight="1" outlineLevel="1">
      <c r="A1068" s="530">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customHeight="1" outlineLevel="1">
      <c r="A1069" s="530"/>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52">Z1068</f>
        <v>0</v>
      </c>
      <c r="AA1069" s="411">
        <f t="shared" ref="AA1069" si="3253">AA1068</f>
        <v>0</v>
      </c>
      <c r="AB1069" s="411">
        <f t="shared" ref="AB1069" si="3254">AB1068</f>
        <v>0</v>
      </c>
      <c r="AC1069" s="411">
        <f t="shared" ref="AC1069" si="3255">AC1068</f>
        <v>0</v>
      </c>
      <c r="AD1069" s="411">
        <f t="shared" ref="AD1069" si="3256">AD1068</f>
        <v>0</v>
      </c>
      <c r="AE1069" s="411">
        <f t="shared" ref="AE1069" si="3257">AE1068</f>
        <v>0</v>
      </c>
      <c r="AF1069" s="411">
        <f t="shared" ref="AF1069" si="3258">AF1068</f>
        <v>0</v>
      </c>
      <c r="AG1069" s="411">
        <f t="shared" ref="AG1069" si="3259">AG1068</f>
        <v>0</v>
      </c>
      <c r="AH1069" s="411">
        <f t="shared" ref="AH1069" si="3260">AH1068</f>
        <v>0</v>
      </c>
      <c r="AI1069" s="411">
        <f t="shared" ref="AI1069" si="3261">AI1068</f>
        <v>0</v>
      </c>
      <c r="AJ1069" s="411">
        <f t="shared" ref="AJ1069" si="3262">AJ1068</f>
        <v>0</v>
      </c>
      <c r="AK1069" s="411">
        <f t="shared" ref="AK1069" si="3263">AK1068</f>
        <v>0</v>
      </c>
      <c r="AL1069" s="411">
        <f t="shared" ref="AL1069" si="3264">AL1068</f>
        <v>0</v>
      </c>
      <c r="AM1069" s="306"/>
    </row>
    <row r="1070" spans="1:39" ht="15" customHeight="1" outlineLevel="1">
      <c r="A1070" s="530"/>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customHeight="1" outlineLevel="1">
      <c r="A1071" s="530">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customHeight="1" outlineLevel="1">
      <c r="A1072" s="530"/>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65">Z1071</f>
        <v>0</v>
      </c>
      <c r="AA1072" s="411">
        <f t="shared" ref="AA1072" si="3266">AA1071</f>
        <v>0</v>
      </c>
      <c r="AB1072" s="411">
        <f t="shared" ref="AB1072" si="3267">AB1071</f>
        <v>0</v>
      </c>
      <c r="AC1072" s="411">
        <f t="shared" ref="AC1072" si="3268">AC1071</f>
        <v>0</v>
      </c>
      <c r="AD1072" s="411">
        <f t="shared" ref="AD1072" si="3269">AD1071</f>
        <v>0</v>
      </c>
      <c r="AE1072" s="411">
        <f t="shared" ref="AE1072" si="3270">AE1071</f>
        <v>0</v>
      </c>
      <c r="AF1072" s="411">
        <f t="shared" ref="AF1072" si="3271">AF1071</f>
        <v>0</v>
      </c>
      <c r="AG1072" s="411">
        <f t="shared" ref="AG1072" si="3272">AG1071</f>
        <v>0</v>
      </c>
      <c r="AH1072" s="411">
        <f t="shared" ref="AH1072" si="3273">AH1071</f>
        <v>0</v>
      </c>
      <c r="AI1072" s="411">
        <f t="shared" ref="AI1072" si="3274">AI1071</f>
        <v>0</v>
      </c>
      <c r="AJ1072" s="411">
        <f t="shared" ref="AJ1072" si="3275">AJ1071</f>
        <v>0</v>
      </c>
      <c r="AK1072" s="411">
        <f t="shared" ref="AK1072" si="3276">AK1071</f>
        <v>0</v>
      </c>
      <c r="AL1072" s="411">
        <f t="shared" ref="AL1072" si="3277">AL1071</f>
        <v>0</v>
      </c>
      <c r="AM1072" s="306"/>
    </row>
    <row r="1073" spans="1:39" ht="15" customHeight="1" outlineLevel="1">
      <c r="A1073" s="530"/>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customHeight="1" outlineLevel="1">
      <c r="A1074" s="530">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customHeight="1" outlineLevel="1">
      <c r="A1075" s="530"/>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78">Z1074</f>
        <v>0</v>
      </c>
      <c r="AA1075" s="411">
        <f t="shared" ref="AA1075" si="3279">AA1074</f>
        <v>0</v>
      </c>
      <c r="AB1075" s="411">
        <f t="shared" ref="AB1075" si="3280">AB1074</f>
        <v>0</v>
      </c>
      <c r="AC1075" s="411">
        <f t="shared" ref="AC1075" si="3281">AC1074</f>
        <v>0</v>
      </c>
      <c r="AD1075" s="411">
        <f t="shared" ref="AD1075" si="3282">AD1074</f>
        <v>0</v>
      </c>
      <c r="AE1075" s="411">
        <f t="shared" ref="AE1075" si="3283">AE1074</f>
        <v>0</v>
      </c>
      <c r="AF1075" s="411">
        <f t="shared" ref="AF1075" si="3284">AF1074</f>
        <v>0</v>
      </c>
      <c r="AG1075" s="411">
        <f t="shared" ref="AG1075" si="3285">AG1074</f>
        <v>0</v>
      </c>
      <c r="AH1075" s="411">
        <f t="shared" ref="AH1075" si="3286">AH1074</f>
        <v>0</v>
      </c>
      <c r="AI1075" s="411">
        <f t="shared" ref="AI1075" si="3287">AI1074</f>
        <v>0</v>
      </c>
      <c r="AJ1075" s="411">
        <f t="shared" ref="AJ1075" si="3288">AJ1074</f>
        <v>0</v>
      </c>
      <c r="AK1075" s="411">
        <f t="shared" ref="AK1075" si="3289">AK1074</f>
        <v>0</v>
      </c>
      <c r="AL1075" s="411">
        <f t="shared" ref="AL1075" si="3290">AL1074</f>
        <v>0</v>
      </c>
      <c r="AM1075" s="306"/>
    </row>
    <row r="1076" spans="1:39" ht="15" customHeight="1" outlineLevel="1">
      <c r="A1076" s="530"/>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customHeight="1" outlineLevel="1">
      <c r="A1077" s="530">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customHeight="1" outlineLevel="1">
      <c r="A1078" s="530"/>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91">Z1077</f>
        <v>0</v>
      </c>
      <c r="AA1078" s="411">
        <f t="shared" ref="AA1078" si="3292">AA1077</f>
        <v>0</v>
      </c>
      <c r="AB1078" s="411">
        <f t="shared" ref="AB1078" si="3293">AB1077</f>
        <v>0</v>
      </c>
      <c r="AC1078" s="411">
        <f t="shared" ref="AC1078" si="3294">AC1077</f>
        <v>0</v>
      </c>
      <c r="AD1078" s="411">
        <f t="shared" ref="AD1078" si="3295">AD1077</f>
        <v>0</v>
      </c>
      <c r="AE1078" s="411">
        <f t="shared" ref="AE1078" si="3296">AE1077</f>
        <v>0</v>
      </c>
      <c r="AF1078" s="411">
        <f t="shared" ref="AF1078" si="3297">AF1077</f>
        <v>0</v>
      </c>
      <c r="AG1078" s="411">
        <f t="shared" ref="AG1078" si="3298">AG1077</f>
        <v>0</v>
      </c>
      <c r="AH1078" s="411">
        <f t="shared" ref="AH1078" si="3299">AH1077</f>
        <v>0</v>
      </c>
      <c r="AI1078" s="411">
        <f t="shared" ref="AI1078" si="3300">AI1077</f>
        <v>0</v>
      </c>
      <c r="AJ1078" s="411">
        <f t="shared" ref="AJ1078" si="3301">AJ1077</f>
        <v>0</v>
      </c>
      <c r="AK1078" s="411">
        <f t="shared" ref="AK1078" si="3302">AK1077</f>
        <v>0</v>
      </c>
      <c r="AL1078" s="411">
        <f t="shared" ref="AL1078" si="3303">AL1077</f>
        <v>0</v>
      </c>
      <c r="AM1078" s="306"/>
    </row>
    <row r="1079" spans="1:39" ht="15" customHeight="1" outlineLevel="1">
      <c r="A1079" s="530"/>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customHeight="1" outlineLevel="1">
      <c r="A1080" s="530">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customHeight="1" outlineLevel="1">
      <c r="A1081" s="530"/>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304">Z1080</f>
        <v>0</v>
      </c>
      <c r="AA1081" s="411">
        <f t="shared" ref="AA1081" si="3305">AA1080</f>
        <v>0</v>
      </c>
      <c r="AB1081" s="411">
        <f t="shared" ref="AB1081" si="3306">AB1080</f>
        <v>0</v>
      </c>
      <c r="AC1081" s="411">
        <f t="shared" ref="AC1081" si="3307">AC1080</f>
        <v>0</v>
      </c>
      <c r="AD1081" s="411">
        <f t="shared" ref="AD1081" si="3308">AD1080</f>
        <v>0</v>
      </c>
      <c r="AE1081" s="411">
        <f t="shared" ref="AE1081" si="3309">AE1080</f>
        <v>0</v>
      </c>
      <c r="AF1081" s="411">
        <f t="shared" ref="AF1081" si="3310">AF1080</f>
        <v>0</v>
      </c>
      <c r="AG1081" s="411">
        <f t="shared" ref="AG1081" si="3311">AG1080</f>
        <v>0</v>
      </c>
      <c r="AH1081" s="411">
        <f t="shared" ref="AH1081" si="3312">AH1080</f>
        <v>0</v>
      </c>
      <c r="AI1081" s="411">
        <f t="shared" ref="AI1081" si="3313">AI1080</f>
        <v>0</v>
      </c>
      <c r="AJ1081" s="411">
        <f t="shared" ref="AJ1081" si="3314">AJ1080</f>
        <v>0</v>
      </c>
      <c r="AK1081" s="411">
        <f t="shared" ref="AK1081" si="3315">AK1080</f>
        <v>0</v>
      </c>
      <c r="AL1081" s="411">
        <f t="shared" ref="AL1081" si="3316">AL1080</f>
        <v>0</v>
      </c>
      <c r="AM1081" s="306"/>
    </row>
    <row r="1082" spans="1:39" ht="15" customHeight="1" outlineLevel="1">
      <c r="A1082" s="530"/>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customHeight="1" outlineLevel="1">
      <c r="A1083" s="530">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customHeight="1" outlineLevel="1">
      <c r="A1084" s="530"/>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17">Z1083</f>
        <v>0</v>
      </c>
      <c r="AA1084" s="411">
        <f t="shared" ref="AA1084" si="3318">AA1083</f>
        <v>0</v>
      </c>
      <c r="AB1084" s="411">
        <f t="shared" ref="AB1084" si="3319">AB1083</f>
        <v>0</v>
      </c>
      <c r="AC1084" s="411">
        <f t="shared" ref="AC1084" si="3320">AC1083</f>
        <v>0</v>
      </c>
      <c r="AD1084" s="411">
        <f t="shared" ref="AD1084" si="3321">AD1083</f>
        <v>0</v>
      </c>
      <c r="AE1084" s="411">
        <f t="shared" ref="AE1084" si="3322">AE1083</f>
        <v>0</v>
      </c>
      <c r="AF1084" s="411">
        <f t="shared" ref="AF1084" si="3323">AF1083</f>
        <v>0</v>
      </c>
      <c r="AG1084" s="411">
        <f t="shared" ref="AG1084" si="3324">AG1083</f>
        <v>0</v>
      </c>
      <c r="AH1084" s="411">
        <f t="shared" ref="AH1084" si="3325">AH1083</f>
        <v>0</v>
      </c>
      <c r="AI1084" s="411">
        <f t="shared" ref="AI1084" si="3326">AI1083</f>
        <v>0</v>
      </c>
      <c r="AJ1084" s="411">
        <f t="shared" ref="AJ1084" si="3327">AJ1083</f>
        <v>0</v>
      </c>
      <c r="AK1084" s="411">
        <f t="shared" ref="AK1084" si="3328">AK1083</f>
        <v>0</v>
      </c>
      <c r="AL1084" s="411">
        <f t="shared" ref="AL1084" si="3329">AL1083</f>
        <v>0</v>
      </c>
      <c r="AM1084" s="306"/>
    </row>
    <row r="1085" spans="1:39" ht="15" customHeight="1" outlineLevel="1">
      <c r="A1085" s="530"/>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customHeight="1" outlineLevel="1">
      <c r="A1086" s="530">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customHeight="1" outlineLevel="1">
      <c r="A1087" s="530"/>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30">Z1086</f>
        <v>0</v>
      </c>
      <c r="AA1087" s="411">
        <f t="shared" ref="AA1087" si="3331">AA1086</f>
        <v>0</v>
      </c>
      <c r="AB1087" s="411">
        <f t="shared" ref="AB1087" si="3332">AB1086</f>
        <v>0</v>
      </c>
      <c r="AC1087" s="411">
        <f t="shared" ref="AC1087" si="3333">AC1086</f>
        <v>0</v>
      </c>
      <c r="AD1087" s="411">
        <f t="shared" ref="AD1087" si="3334">AD1086</f>
        <v>0</v>
      </c>
      <c r="AE1087" s="411">
        <f t="shared" ref="AE1087" si="3335">AE1086</f>
        <v>0</v>
      </c>
      <c r="AF1087" s="411">
        <f t="shared" ref="AF1087" si="3336">AF1086</f>
        <v>0</v>
      </c>
      <c r="AG1087" s="411">
        <f t="shared" ref="AG1087" si="3337">AG1086</f>
        <v>0</v>
      </c>
      <c r="AH1087" s="411">
        <f t="shared" ref="AH1087" si="3338">AH1086</f>
        <v>0</v>
      </c>
      <c r="AI1087" s="411">
        <f t="shared" ref="AI1087" si="3339">AI1086</f>
        <v>0</v>
      </c>
      <c r="AJ1087" s="411">
        <f t="shared" ref="AJ1087" si="3340">AJ1086</f>
        <v>0</v>
      </c>
      <c r="AK1087" s="411">
        <f t="shared" ref="AK1087" si="3341">AK1086</f>
        <v>0</v>
      </c>
      <c r="AL1087" s="411">
        <f t="shared" ref="AL1087" si="3342">AL1086</f>
        <v>0</v>
      </c>
      <c r="AM1087" s="306"/>
    </row>
    <row r="1088" spans="1:39" ht="15" customHeight="1" outlineLevel="1">
      <c r="A1088" s="530"/>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customHeight="1" outlineLevel="1">
      <c r="A1089" s="530">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customHeight="1" outlineLevel="1">
      <c r="A1090" s="530"/>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43">Z1089</f>
        <v>0</v>
      </c>
      <c r="AA1090" s="411">
        <f t="shared" ref="AA1090" si="3344">AA1089</f>
        <v>0</v>
      </c>
      <c r="AB1090" s="411">
        <f t="shared" ref="AB1090" si="3345">AB1089</f>
        <v>0</v>
      </c>
      <c r="AC1090" s="411">
        <f t="shared" ref="AC1090" si="3346">AC1089</f>
        <v>0</v>
      </c>
      <c r="AD1090" s="411">
        <f t="shared" ref="AD1090" si="3347">AD1089</f>
        <v>0</v>
      </c>
      <c r="AE1090" s="411">
        <f t="shared" ref="AE1090" si="3348">AE1089</f>
        <v>0</v>
      </c>
      <c r="AF1090" s="411">
        <f t="shared" ref="AF1090" si="3349">AF1089</f>
        <v>0</v>
      </c>
      <c r="AG1090" s="411">
        <f t="shared" ref="AG1090" si="3350">AG1089</f>
        <v>0</v>
      </c>
      <c r="AH1090" s="411">
        <f t="shared" ref="AH1090" si="3351">AH1089</f>
        <v>0</v>
      </c>
      <c r="AI1090" s="411">
        <f t="shared" ref="AI1090" si="3352">AI1089</f>
        <v>0</v>
      </c>
      <c r="AJ1090" s="411">
        <f t="shared" ref="AJ1090" si="3353">AJ1089</f>
        <v>0</v>
      </c>
      <c r="AK1090" s="411">
        <f t="shared" ref="AK1090" si="3354">AK1089</f>
        <v>0</v>
      </c>
      <c r="AL1090" s="411">
        <f t="shared" ref="AL1090" si="3355">AL1089</f>
        <v>0</v>
      </c>
      <c r="AM1090" s="306"/>
    </row>
    <row r="1091" spans="1:39" ht="15" customHeight="1" outlineLevel="1">
      <c r="A1091" s="530"/>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customHeight="1" outlineLevel="1">
      <c r="A1092" s="530">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customHeight="1" outlineLevel="1">
      <c r="A1093" s="530"/>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56">Z1092</f>
        <v>0</v>
      </c>
      <c r="AA1093" s="411">
        <f t="shared" ref="AA1093" si="3357">AA1092</f>
        <v>0</v>
      </c>
      <c r="AB1093" s="411">
        <f t="shared" ref="AB1093" si="3358">AB1092</f>
        <v>0</v>
      </c>
      <c r="AC1093" s="411">
        <f t="shared" ref="AC1093" si="3359">AC1092</f>
        <v>0</v>
      </c>
      <c r="AD1093" s="411">
        <f t="shared" ref="AD1093" si="3360">AD1092</f>
        <v>0</v>
      </c>
      <c r="AE1093" s="411">
        <f t="shared" ref="AE1093" si="3361">AE1092</f>
        <v>0</v>
      </c>
      <c r="AF1093" s="411">
        <f t="shared" ref="AF1093" si="3362">AF1092</f>
        <v>0</v>
      </c>
      <c r="AG1093" s="411">
        <f t="shared" ref="AG1093" si="3363">AG1092</f>
        <v>0</v>
      </c>
      <c r="AH1093" s="411">
        <f t="shared" ref="AH1093" si="3364">AH1092</f>
        <v>0</v>
      </c>
      <c r="AI1093" s="411">
        <f t="shared" ref="AI1093" si="3365">AI1092</f>
        <v>0</v>
      </c>
      <c r="AJ1093" s="411">
        <f t="shared" ref="AJ1093" si="3366">AJ1092</f>
        <v>0</v>
      </c>
      <c r="AK1093" s="411">
        <f t="shared" ref="AK1093" si="3367">AK1092</f>
        <v>0</v>
      </c>
      <c r="AL1093" s="411">
        <f t="shared" ref="AL1093" si="3368">AL1092</f>
        <v>0</v>
      </c>
      <c r="AM1093" s="306"/>
    </row>
    <row r="1094" spans="1:39" ht="15" customHeight="1" outlineLevel="1">
      <c r="A1094" s="530"/>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5" customHeight="1" outlineLevel="1">
      <c r="A1095" s="530">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customHeight="1" outlineLevel="1">
      <c r="A1096" s="530"/>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69">Z1095</f>
        <v>0</v>
      </c>
      <c r="AA1096" s="411">
        <f t="shared" ref="AA1096" si="3370">AA1095</f>
        <v>0</v>
      </c>
      <c r="AB1096" s="411">
        <f t="shared" ref="AB1096" si="3371">AB1095</f>
        <v>0</v>
      </c>
      <c r="AC1096" s="411">
        <f t="shared" ref="AC1096" si="3372">AC1095</f>
        <v>0</v>
      </c>
      <c r="AD1096" s="411">
        <f t="shared" ref="AD1096" si="3373">AD1095</f>
        <v>0</v>
      </c>
      <c r="AE1096" s="411">
        <f t="shared" ref="AE1096" si="3374">AE1095</f>
        <v>0</v>
      </c>
      <c r="AF1096" s="411">
        <f t="shared" ref="AF1096" si="3375">AF1095</f>
        <v>0</v>
      </c>
      <c r="AG1096" s="411">
        <f t="shared" ref="AG1096" si="3376">AG1095</f>
        <v>0</v>
      </c>
      <c r="AH1096" s="411">
        <f t="shared" ref="AH1096" si="3377">AH1095</f>
        <v>0</v>
      </c>
      <c r="AI1096" s="411">
        <f t="shared" ref="AI1096" si="3378">AI1095</f>
        <v>0</v>
      </c>
      <c r="AJ1096" s="411">
        <f t="shared" ref="AJ1096" si="3379">AJ1095</f>
        <v>0</v>
      </c>
      <c r="AK1096" s="411">
        <f t="shared" ref="AK1096" si="3380">AK1095</f>
        <v>0</v>
      </c>
      <c r="AL1096" s="411">
        <f t="shared" ref="AL1096" si="3381">AL1095</f>
        <v>0</v>
      </c>
      <c r="AM1096" s="306"/>
    </row>
    <row r="1097" spans="1:39" ht="15" customHeight="1" outlineLevel="1">
      <c r="A1097" s="530"/>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5" customHeight="1" outlineLevel="1">
      <c r="A1098" s="530">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customHeight="1" outlineLevel="1">
      <c r="A1099" s="530"/>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82">Z1098</f>
        <v>0</v>
      </c>
      <c r="AA1099" s="411">
        <f t="shared" ref="AA1099" si="3383">AA1098</f>
        <v>0</v>
      </c>
      <c r="AB1099" s="411">
        <f t="shared" ref="AB1099" si="3384">AB1098</f>
        <v>0</v>
      </c>
      <c r="AC1099" s="411">
        <f t="shared" ref="AC1099" si="3385">AC1098</f>
        <v>0</v>
      </c>
      <c r="AD1099" s="411">
        <f t="shared" ref="AD1099" si="3386">AD1098</f>
        <v>0</v>
      </c>
      <c r="AE1099" s="411">
        <f t="shared" ref="AE1099" si="3387">AE1098</f>
        <v>0</v>
      </c>
      <c r="AF1099" s="411">
        <f t="shared" ref="AF1099" si="3388">AF1098</f>
        <v>0</v>
      </c>
      <c r="AG1099" s="411">
        <f t="shared" ref="AG1099" si="3389">AG1098</f>
        <v>0</v>
      </c>
      <c r="AH1099" s="411">
        <f t="shared" ref="AH1099" si="3390">AH1098</f>
        <v>0</v>
      </c>
      <c r="AI1099" s="411">
        <f t="shared" ref="AI1099" si="3391">AI1098</f>
        <v>0</v>
      </c>
      <c r="AJ1099" s="411">
        <f t="shared" ref="AJ1099" si="3392">AJ1098</f>
        <v>0</v>
      </c>
      <c r="AK1099" s="411">
        <f t="shared" ref="AK1099" si="3393">AK1098</f>
        <v>0</v>
      </c>
      <c r="AL1099" s="411">
        <f t="shared" ref="AL1099" si="3394">AL1098</f>
        <v>0</v>
      </c>
      <c r="AM1099" s="306"/>
    </row>
    <row r="1100" spans="1:39" ht="15" customHeight="1" outlineLevel="1">
      <c r="A1100" s="530"/>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5" customHeight="1" outlineLevel="1">
      <c r="A1101" s="530">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customHeight="1" outlineLevel="1">
      <c r="A1102" s="530"/>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95">Z1101</f>
        <v>0</v>
      </c>
      <c r="AA1102" s="411">
        <f t="shared" ref="AA1102" si="3396">AA1101</f>
        <v>0</v>
      </c>
      <c r="AB1102" s="411">
        <f t="shared" ref="AB1102" si="3397">AB1101</f>
        <v>0</v>
      </c>
      <c r="AC1102" s="411">
        <f t="shared" ref="AC1102" si="3398">AC1101</f>
        <v>0</v>
      </c>
      <c r="AD1102" s="411">
        <f t="shared" ref="AD1102" si="3399">AD1101</f>
        <v>0</v>
      </c>
      <c r="AE1102" s="411">
        <f t="shared" ref="AE1102" si="3400">AE1101</f>
        <v>0</v>
      </c>
      <c r="AF1102" s="411">
        <f t="shared" ref="AF1102" si="3401">AF1101</f>
        <v>0</v>
      </c>
      <c r="AG1102" s="411">
        <f t="shared" ref="AG1102" si="3402">AG1101</f>
        <v>0</v>
      </c>
      <c r="AH1102" s="411">
        <f t="shared" ref="AH1102" si="3403">AH1101</f>
        <v>0</v>
      </c>
      <c r="AI1102" s="411">
        <f t="shared" ref="AI1102" si="3404">AI1101</f>
        <v>0</v>
      </c>
      <c r="AJ1102" s="411">
        <f t="shared" ref="AJ1102" si="3405">AJ1101</f>
        <v>0</v>
      </c>
      <c r="AK1102" s="411">
        <f t="shared" ref="AK1102" si="3406">AK1101</f>
        <v>0</v>
      </c>
      <c r="AL1102" s="411">
        <f t="shared" ref="AL1102" si="3407">AL1101</f>
        <v>0</v>
      </c>
      <c r="AM1102" s="306"/>
    </row>
    <row r="1103" spans="1:39" ht="15" customHeight="1" outlineLevel="1">
      <c r="A1103" s="530"/>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customHeight="1" outlineLevel="1">
      <c r="A1104" s="530">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customHeight="1" outlineLevel="1">
      <c r="A1105" s="530"/>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08">Z1104</f>
        <v>0</v>
      </c>
      <c r="AA1105" s="411">
        <f t="shared" ref="AA1105" si="3409">AA1104</f>
        <v>0</v>
      </c>
      <c r="AB1105" s="411">
        <f t="shared" ref="AB1105" si="3410">AB1104</f>
        <v>0</v>
      </c>
      <c r="AC1105" s="411">
        <f t="shared" ref="AC1105" si="3411">AC1104</f>
        <v>0</v>
      </c>
      <c r="AD1105" s="411">
        <f t="shared" ref="AD1105" si="3412">AD1104</f>
        <v>0</v>
      </c>
      <c r="AE1105" s="411">
        <f t="shared" ref="AE1105" si="3413">AE1104</f>
        <v>0</v>
      </c>
      <c r="AF1105" s="411">
        <f t="shared" ref="AF1105" si="3414">AF1104</f>
        <v>0</v>
      </c>
      <c r="AG1105" s="411">
        <f t="shared" ref="AG1105" si="3415">AG1104</f>
        <v>0</v>
      </c>
      <c r="AH1105" s="411">
        <f t="shared" ref="AH1105" si="3416">AH1104</f>
        <v>0</v>
      </c>
      <c r="AI1105" s="411">
        <f t="shared" ref="AI1105" si="3417">AI1104</f>
        <v>0</v>
      </c>
      <c r="AJ1105" s="411">
        <f t="shared" ref="AJ1105" si="3418">AJ1104</f>
        <v>0</v>
      </c>
      <c r="AK1105" s="411">
        <f t="shared" ref="AK1105" si="3419">AK1104</f>
        <v>0</v>
      </c>
      <c r="AL1105" s="411">
        <f t="shared" ref="AL1105" si="3420">AL1104</f>
        <v>0</v>
      </c>
      <c r="AM1105" s="306"/>
    </row>
    <row r="1106" spans="1:39" ht="15" customHeight="1" outlineLevel="1">
      <c r="A1106" s="530"/>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customHeight="1" outlineLevel="1">
      <c r="A1107" s="530">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customHeight="1" outlineLevel="1">
      <c r="A1108" s="530"/>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21">Z1107</f>
        <v>0</v>
      </c>
      <c r="AA1108" s="411">
        <f t="shared" ref="AA1108" si="3422">AA1107</f>
        <v>0</v>
      </c>
      <c r="AB1108" s="411">
        <f t="shared" ref="AB1108" si="3423">AB1107</f>
        <v>0</v>
      </c>
      <c r="AC1108" s="411">
        <f t="shared" ref="AC1108" si="3424">AC1107</f>
        <v>0</v>
      </c>
      <c r="AD1108" s="411">
        <f t="shared" ref="AD1108" si="3425">AD1107</f>
        <v>0</v>
      </c>
      <c r="AE1108" s="411">
        <f t="shared" ref="AE1108" si="3426">AE1107</f>
        <v>0</v>
      </c>
      <c r="AF1108" s="411">
        <f t="shared" ref="AF1108" si="3427">AF1107</f>
        <v>0</v>
      </c>
      <c r="AG1108" s="411">
        <f t="shared" ref="AG1108" si="3428">AG1107</f>
        <v>0</v>
      </c>
      <c r="AH1108" s="411">
        <f t="shared" ref="AH1108" si="3429">AH1107</f>
        <v>0</v>
      </c>
      <c r="AI1108" s="411">
        <f t="shared" ref="AI1108" si="3430">AI1107</f>
        <v>0</v>
      </c>
      <c r="AJ1108" s="411">
        <f t="shared" ref="AJ1108" si="3431">AJ1107</f>
        <v>0</v>
      </c>
      <c r="AK1108" s="411">
        <f t="shared" ref="AK1108" si="3432">AK1107</f>
        <v>0</v>
      </c>
      <c r="AL1108" s="411">
        <f t="shared" ref="AL1108" si="3433">AL1107</f>
        <v>0</v>
      </c>
      <c r="AM1108" s="306"/>
    </row>
    <row r="1109" spans="1:39" ht="15" customHeight="1" outlineLevel="1">
      <c r="A1109" s="530"/>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5">
      <c r="B1110" s="327" t="s">
        <v>347</v>
      </c>
      <c r="C1110" s="329"/>
      <c r="D1110" s="329">
        <f>SUM(D953:D1108)</f>
        <v>5210092.9350000005</v>
      </c>
      <c r="E1110" s="329">
        <f t="shared" ref="E1110:M1110" si="3434">SUM(E953:E1108)</f>
        <v>5210092.9350000005</v>
      </c>
      <c r="F1110" s="329">
        <f t="shared" si="3434"/>
        <v>5210092.9350000005</v>
      </c>
      <c r="G1110" s="329">
        <f t="shared" si="3434"/>
        <v>5210092.9350000005</v>
      </c>
      <c r="H1110" s="329">
        <f t="shared" si="3434"/>
        <v>5210092.9350000005</v>
      </c>
      <c r="I1110" s="329">
        <f t="shared" si="3434"/>
        <v>5210092.9350000005</v>
      </c>
      <c r="J1110" s="329">
        <f t="shared" si="3434"/>
        <v>5210092.9350000005</v>
      </c>
      <c r="K1110" s="329">
        <f t="shared" si="3434"/>
        <v>5210092.9350000005</v>
      </c>
      <c r="L1110" s="329">
        <f t="shared" si="3434"/>
        <v>5210092.9350000005</v>
      </c>
      <c r="M1110" s="329">
        <f t="shared" si="3434"/>
        <v>5210092.9350000005</v>
      </c>
      <c r="N1110" s="329"/>
      <c r="O1110" s="329">
        <f>SUM(O953:O1108)</f>
        <v>699.14838839999993</v>
      </c>
      <c r="P1110" s="329">
        <f t="shared" ref="P1110:X1110" si="3435">SUM(P953:P1108)</f>
        <v>695.65264645799994</v>
      </c>
      <c r="Q1110" s="329">
        <f t="shared" si="3435"/>
        <v>695.65264645799994</v>
      </c>
      <c r="R1110" s="329">
        <f t="shared" si="3435"/>
        <v>695.65264645799994</v>
      </c>
      <c r="S1110" s="329">
        <f t="shared" si="3435"/>
        <v>695.65264645799994</v>
      </c>
      <c r="T1110" s="329">
        <f t="shared" si="3435"/>
        <v>695.65264645799994</v>
      </c>
      <c r="U1110" s="329">
        <f t="shared" si="3435"/>
        <v>695.65264645799994</v>
      </c>
      <c r="V1110" s="329">
        <f t="shared" si="3435"/>
        <v>695.65264645799994</v>
      </c>
      <c r="W1110" s="329">
        <f t="shared" si="3435"/>
        <v>695.65264645799994</v>
      </c>
      <c r="X1110" s="329">
        <f t="shared" si="3435"/>
        <v>695.65264645799994</v>
      </c>
      <c r="Y1110" s="329">
        <f>IF(Y951="kWh",SUMPRODUCT(D953:D1108,Y953:Y1108))</f>
        <v>0</v>
      </c>
      <c r="Z1110" s="329">
        <f>IF(Z951="kWh",SUMPRODUCT(D953:D1108,Z953:Z1108))</f>
        <v>937816.72830000008</v>
      </c>
      <c r="AA1110" s="329">
        <f>IF(AA951="kw",SUMPRODUCT(N953:N1108,O953:O1108,AA953:AA1108),SUMPRODUCT(D953:D1108,AA953:AA1108))</f>
        <v>5201.6640096959991</v>
      </c>
      <c r="AB1110" s="329">
        <f>IF(AB951="kw",SUMPRODUCT(N953:N1108,O953:O1108,AB953:AB1108),SUMPRODUCT(D953:D1108,AB953:AB1108))</f>
        <v>1677.9561321599999</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9138000</v>
      </c>
      <c r="Z1111" s="392">
        <f>HLOOKUP(Z767,'2. LRAMVA Threshold'!$B$42:$Q$53,12,FALSE)</f>
        <v>918000</v>
      </c>
      <c r="AA1111" s="392">
        <f>HLOOKUP(AA767,'2. LRAMVA Threshold'!$B$42:$Q$53,12,FALSE)</f>
        <v>56525.715164811285</v>
      </c>
      <c r="AB1111" s="392">
        <f>HLOOKUP(AB767,'2. LRAMVA Threshold'!$B$42:$Q$53,12,FALSE)</f>
        <v>1203.4557846211967</v>
      </c>
      <c r="AC1111" s="392">
        <f>HLOOKUP(AC767,'2. LRAMVA Threshold'!$B$42:$Q$53,12,FALSE)</f>
        <v>15.731448164982963</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5">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1.67E-2</v>
      </c>
      <c r="AA1113" s="341">
        <f>HLOOKUP(AA$35,'3.  Distribution Rates'!$C$122:$P$133,12,FALSE)</f>
        <v>5.0248999999999997</v>
      </c>
      <c r="AB1113" s="341">
        <f>HLOOKUP(AB$35,'3.  Distribution Rates'!$C$122:$P$133,12,FALSE)</f>
        <v>2.9165000000000001</v>
      </c>
      <c r="AC1113" s="341">
        <f>HLOOKUP(AC$35,'3.  Distribution Rates'!$C$122:$P$133,12,FALSE)</f>
        <v>24.5595</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5">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6">
        <f t="shared" ref="AM1114:AM1123" si="3436">SUM(Y1114:AL1114)</f>
        <v>0</v>
      </c>
    </row>
    <row r="1115" spans="1:39" ht="15.5">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6">
        <f t="shared" si="3436"/>
        <v>0</v>
      </c>
    </row>
    <row r="1116" spans="1:39" ht="15.5">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588.54136305617908</v>
      </c>
      <c r="AA1116" s="378">
        <f>'4.  2011-2014 LRAM'!AA401*AA1113</f>
        <v>45807.607302728866</v>
      </c>
      <c r="AB1116" s="378">
        <f>'4.  2011-2014 LRAM'!AB401*AB1113</f>
        <v>520.58961170821237</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6">
        <f t="shared" si="3436"/>
        <v>46916.738277493263</v>
      </c>
    </row>
    <row r="1117" spans="1:39" ht="15.5">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5006.3028359601276</v>
      </c>
      <c r="AA1117" s="378">
        <f>'4.  2011-2014 LRAM'!AA531*AA1113</f>
        <v>49608.454763502334</v>
      </c>
      <c r="AB1117" s="378">
        <f>'4.  2011-2014 LRAM'!AB531*AB1113</f>
        <v>614.51663409847561</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6">
        <f t="shared" si="3436"/>
        <v>55229.274233560936</v>
      </c>
    </row>
    <row r="1118" spans="1:39" ht="15.5">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37">Y212*Y1113</f>
        <v>0</v>
      </c>
      <c r="Z1118" s="378">
        <f t="shared" si="3437"/>
        <v>128287.316508</v>
      </c>
      <c r="AA1118" s="378">
        <f t="shared" si="3437"/>
        <v>119060.58358800001</v>
      </c>
      <c r="AB1118" s="378">
        <f t="shared" si="3437"/>
        <v>0</v>
      </c>
      <c r="AC1118" s="378">
        <f t="shared" si="3437"/>
        <v>0</v>
      </c>
      <c r="AD1118" s="378">
        <f t="shared" si="3437"/>
        <v>0</v>
      </c>
      <c r="AE1118" s="378">
        <f t="shared" si="3437"/>
        <v>0</v>
      </c>
      <c r="AF1118" s="378">
        <f t="shared" si="3437"/>
        <v>0</v>
      </c>
      <c r="AG1118" s="378">
        <f t="shared" si="3437"/>
        <v>0</v>
      </c>
      <c r="AH1118" s="378">
        <f t="shared" si="3437"/>
        <v>0</v>
      </c>
      <c r="AI1118" s="378">
        <f t="shared" si="3437"/>
        <v>0</v>
      </c>
      <c r="AJ1118" s="378">
        <f t="shared" si="3437"/>
        <v>0</v>
      </c>
      <c r="AK1118" s="378">
        <f t="shared" si="3437"/>
        <v>0</v>
      </c>
      <c r="AL1118" s="378">
        <f t="shared" si="3437"/>
        <v>0</v>
      </c>
      <c r="AM1118" s="626">
        <f t="shared" si="3436"/>
        <v>247347.900096</v>
      </c>
    </row>
    <row r="1119" spans="1:39" ht="15.5">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Y395*Y1113</f>
        <v>0</v>
      </c>
      <c r="Z1119" s="378">
        <f t="shared" ref="Z1119:AL1119" si="3438">Z395*Z1113</f>
        <v>25866.976692</v>
      </c>
      <c r="AA1119" s="378">
        <f t="shared" si="3438"/>
        <v>41106.897935999994</v>
      </c>
      <c r="AB1119" s="378">
        <f t="shared" si="3438"/>
        <v>10464.402</v>
      </c>
      <c r="AC1119" s="378">
        <f t="shared" si="3438"/>
        <v>0</v>
      </c>
      <c r="AD1119" s="378">
        <f t="shared" si="3438"/>
        <v>0</v>
      </c>
      <c r="AE1119" s="378">
        <f t="shared" si="3438"/>
        <v>0</v>
      </c>
      <c r="AF1119" s="378">
        <f t="shared" si="3438"/>
        <v>0</v>
      </c>
      <c r="AG1119" s="378">
        <f t="shared" si="3438"/>
        <v>0</v>
      </c>
      <c r="AH1119" s="378">
        <f t="shared" si="3438"/>
        <v>0</v>
      </c>
      <c r="AI1119" s="378">
        <f t="shared" si="3438"/>
        <v>0</v>
      </c>
      <c r="AJ1119" s="378">
        <f t="shared" si="3438"/>
        <v>0</v>
      </c>
      <c r="AK1119" s="378">
        <f t="shared" si="3438"/>
        <v>0</v>
      </c>
      <c r="AL1119" s="378">
        <f t="shared" si="3438"/>
        <v>0</v>
      </c>
      <c r="AM1119" s="626">
        <f t="shared" si="3436"/>
        <v>77438.276627999992</v>
      </c>
    </row>
    <row r="1120" spans="1:39" ht="15.5">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39">Y578*Y1113</f>
        <v>0</v>
      </c>
      <c r="Z1120" s="378">
        <f t="shared" si="3439"/>
        <v>24724.411372290873</v>
      </c>
      <c r="AA1120" s="378">
        <f t="shared" si="3439"/>
        <v>81562.923618851506</v>
      </c>
      <c r="AB1120" s="378">
        <f t="shared" si="3439"/>
        <v>0</v>
      </c>
      <c r="AC1120" s="378">
        <f t="shared" si="3439"/>
        <v>0</v>
      </c>
      <c r="AD1120" s="378">
        <f t="shared" si="3439"/>
        <v>0</v>
      </c>
      <c r="AE1120" s="378">
        <f t="shared" si="3439"/>
        <v>0</v>
      </c>
      <c r="AF1120" s="378">
        <f t="shared" si="3439"/>
        <v>0</v>
      </c>
      <c r="AG1120" s="378">
        <f t="shared" si="3439"/>
        <v>0</v>
      </c>
      <c r="AH1120" s="378">
        <f t="shared" si="3439"/>
        <v>0</v>
      </c>
      <c r="AI1120" s="378">
        <f t="shared" si="3439"/>
        <v>0</v>
      </c>
      <c r="AJ1120" s="378">
        <f t="shared" si="3439"/>
        <v>0</v>
      </c>
      <c r="AK1120" s="378">
        <f t="shared" si="3439"/>
        <v>0</v>
      </c>
      <c r="AL1120" s="378">
        <f t="shared" si="3439"/>
        <v>0</v>
      </c>
      <c r="AM1120" s="626">
        <f t="shared" si="3436"/>
        <v>106287.33499114239</v>
      </c>
    </row>
    <row r="1121" spans="2:39" ht="15.5">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40">Y761*Y1113</f>
        <v>0</v>
      </c>
      <c r="Z1121" s="378">
        <f t="shared" si="3440"/>
        <v>46599.678378074394</v>
      </c>
      <c r="AA1121" s="378">
        <f t="shared" si="3440"/>
        <v>58270.24814724343</v>
      </c>
      <c r="AB1121" s="378">
        <f t="shared" si="3440"/>
        <v>6879.8995732752683</v>
      </c>
      <c r="AC1121" s="378">
        <f t="shared" si="3440"/>
        <v>0</v>
      </c>
      <c r="AD1121" s="378">
        <f t="shared" si="3440"/>
        <v>0</v>
      </c>
      <c r="AE1121" s="378">
        <f t="shared" si="3440"/>
        <v>0</v>
      </c>
      <c r="AF1121" s="378">
        <f t="shared" si="3440"/>
        <v>0</v>
      </c>
      <c r="AG1121" s="378">
        <f t="shared" si="3440"/>
        <v>0</v>
      </c>
      <c r="AH1121" s="378">
        <f t="shared" si="3440"/>
        <v>0</v>
      </c>
      <c r="AI1121" s="378">
        <f t="shared" si="3440"/>
        <v>0</v>
      </c>
      <c r="AJ1121" s="378">
        <f t="shared" si="3440"/>
        <v>0</v>
      </c>
      <c r="AK1121" s="378">
        <f t="shared" si="3440"/>
        <v>0</v>
      </c>
      <c r="AL1121" s="378">
        <f t="shared" si="3440"/>
        <v>0</v>
      </c>
      <c r="AM1121" s="626">
        <f t="shared" si="3436"/>
        <v>111749.8260985931</v>
      </c>
    </row>
    <row r="1122" spans="2:39" ht="15.5">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41">Y944*Y1113</f>
        <v>0</v>
      </c>
      <c r="Z1122" s="378">
        <f t="shared" si="3441"/>
        <v>17953.977287484795</v>
      </c>
      <c r="AA1122" s="378">
        <f t="shared" si="3441"/>
        <v>33837.268384185605</v>
      </c>
      <c r="AB1122" s="378">
        <f t="shared" si="3441"/>
        <v>7103.2267719817801</v>
      </c>
      <c r="AC1122" s="378">
        <f t="shared" si="3441"/>
        <v>0</v>
      </c>
      <c r="AD1122" s="378">
        <f t="shared" si="3441"/>
        <v>0</v>
      </c>
      <c r="AE1122" s="378">
        <f t="shared" si="3441"/>
        <v>0</v>
      </c>
      <c r="AF1122" s="378">
        <f t="shared" si="3441"/>
        <v>0</v>
      </c>
      <c r="AG1122" s="378">
        <f t="shared" si="3441"/>
        <v>0</v>
      </c>
      <c r="AH1122" s="378">
        <f t="shared" si="3441"/>
        <v>0</v>
      </c>
      <c r="AI1122" s="378">
        <f t="shared" si="3441"/>
        <v>0</v>
      </c>
      <c r="AJ1122" s="378">
        <f t="shared" si="3441"/>
        <v>0</v>
      </c>
      <c r="AK1122" s="378">
        <f t="shared" si="3441"/>
        <v>0</v>
      </c>
      <c r="AL1122" s="378">
        <f t="shared" si="3441"/>
        <v>0</v>
      </c>
      <c r="AM1122" s="626">
        <f t="shared" si="3436"/>
        <v>58894.472443652186</v>
      </c>
    </row>
    <row r="1123" spans="2:39" ht="15.5">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15661.539362610001</v>
      </c>
      <c r="AA1123" s="378">
        <f t="shared" ref="AA1123:AL1123" si="3442">AA1110*AA1113</f>
        <v>26137.841482321423</v>
      </c>
      <c r="AB1123" s="378">
        <f t="shared" si="3442"/>
        <v>4893.7590594446401</v>
      </c>
      <c r="AC1123" s="378">
        <f t="shared" si="3442"/>
        <v>0</v>
      </c>
      <c r="AD1123" s="378">
        <f t="shared" si="3442"/>
        <v>0</v>
      </c>
      <c r="AE1123" s="378">
        <f t="shared" si="3442"/>
        <v>0</v>
      </c>
      <c r="AF1123" s="378">
        <f t="shared" si="3442"/>
        <v>0</v>
      </c>
      <c r="AG1123" s="378">
        <f t="shared" si="3442"/>
        <v>0</v>
      </c>
      <c r="AH1123" s="378">
        <f t="shared" si="3442"/>
        <v>0</v>
      </c>
      <c r="AI1123" s="378">
        <f t="shared" si="3442"/>
        <v>0</v>
      </c>
      <c r="AJ1123" s="378">
        <f t="shared" si="3442"/>
        <v>0</v>
      </c>
      <c r="AK1123" s="378">
        <f t="shared" si="3442"/>
        <v>0</v>
      </c>
      <c r="AL1123" s="378">
        <f t="shared" si="3442"/>
        <v>0</v>
      </c>
      <c r="AM1123" s="626">
        <f t="shared" si="3436"/>
        <v>46693.139904376061</v>
      </c>
    </row>
    <row r="1124" spans="2:39" ht="15.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43">SUM(Z1114:Z1123)</f>
        <v>264688.74379947636</v>
      </c>
      <c r="AA1124" s="346">
        <f t="shared" si="3443"/>
        <v>455391.82522283314</v>
      </c>
      <c r="AB1124" s="346">
        <f t="shared" si="3443"/>
        <v>30476.393650508377</v>
      </c>
      <c r="AC1124" s="346">
        <f t="shared" si="3443"/>
        <v>0</v>
      </c>
      <c r="AD1124" s="346">
        <f t="shared" si="3443"/>
        <v>0</v>
      </c>
      <c r="AE1124" s="346">
        <f t="shared" si="3443"/>
        <v>0</v>
      </c>
      <c r="AF1124" s="346">
        <f>SUM(AF1114:AF1123)</f>
        <v>0</v>
      </c>
      <c r="AG1124" s="346">
        <f t="shared" ref="AG1124:AL1124" si="3444">SUM(AG1114:AG1123)</f>
        <v>0</v>
      </c>
      <c r="AH1124" s="346">
        <f t="shared" si="3444"/>
        <v>0</v>
      </c>
      <c r="AI1124" s="346">
        <f t="shared" si="3444"/>
        <v>0</v>
      </c>
      <c r="AJ1124" s="346">
        <f t="shared" si="3444"/>
        <v>0</v>
      </c>
      <c r="AK1124" s="346">
        <f t="shared" si="3444"/>
        <v>0</v>
      </c>
      <c r="AL1124" s="346">
        <f t="shared" si="3444"/>
        <v>0</v>
      </c>
      <c r="AM1124" s="407">
        <f>SUM(AM1114:AM1123)</f>
        <v>750556.96267281799</v>
      </c>
    </row>
    <row r="1125" spans="2:39" ht="15.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45">Z1111*Z1113</f>
        <v>15330.6</v>
      </c>
      <c r="AA1125" s="347">
        <f>AA1111*AA1113</f>
        <v>284036.06613166019</v>
      </c>
      <c r="AB1125" s="347">
        <f t="shared" si="3445"/>
        <v>3509.8787958477201</v>
      </c>
      <c r="AC1125" s="347">
        <f t="shared" si="3445"/>
        <v>386.35650120789904</v>
      </c>
      <c r="AD1125" s="347">
        <f t="shared" si="3445"/>
        <v>0</v>
      </c>
      <c r="AE1125" s="347">
        <f t="shared" si="3445"/>
        <v>0</v>
      </c>
      <c r="AF1125" s="347">
        <f t="shared" ref="AF1125:AL1125" si="3446">AF1111*AF1113</f>
        <v>0</v>
      </c>
      <c r="AG1125" s="347">
        <f t="shared" si="3446"/>
        <v>0</v>
      </c>
      <c r="AH1125" s="347">
        <f t="shared" si="3446"/>
        <v>0</v>
      </c>
      <c r="AI1125" s="347">
        <f t="shared" si="3446"/>
        <v>0</v>
      </c>
      <c r="AJ1125" s="347">
        <f t="shared" si="3446"/>
        <v>0</v>
      </c>
      <c r="AK1125" s="347">
        <f t="shared" si="3446"/>
        <v>0</v>
      </c>
      <c r="AL1125" s="347">
        <f t="shared" si="3446"/>
        <v>0</v>
      </c>
      <c r="AM1125" s="407">
        <f>SUM(Y1125:AL1125)</f>
        <v>303262.90142871579</v>
      </c>
    </row>
    <row r="1126" spans="2:39" ht="15.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447294.06124410219</v>
      </c>
    </row>
    <row r="1127" spans="2:39" ht="15.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584</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7"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130" zoomScale="60" zoomScaleNormal="60" workbookViewId="0">
      <selection activeCell="H174" sqref="H174:H176"/>
    </sheetView>
  </sheetViews>
  <sheetFormatPr defaultColWidth="9" defaultRowHeight="14.5"/>
  <cols>
    <col min="1" max="1" width="4.6328125" style="12" customWidth="1"/>
    <col min="2" max="2" width="19.6328125" style="11" customWidth="1"/>
    <col min="3" max="3" width="31" style="12" customWidth="1"/>
    <col min="4" max="4" width="5" style="12" customWidth="1"/>
    <col min="5" max="5" width="14.26953125" style="12" customWidth="1"/>
    <col min="6" max="6" width="15" style="12" customWidth="1"/>
    <col min="7" max="7" width="11.3632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6328125" style="12" customWidth="1"/>
    <col min="17" max="17" width="14" style="12" customWidth="1"/>
    <col min="18" max="18" width="15.6328125" style="12" customWidth="1"/>
    <col min="19" max="19" width="14" style="12" customWidth="1"/>
    <col min="20" max="22" width="15" style="12" customWidth="1"/>
    <col min="23" max="23" width="13.3632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7" t="s">
        <v>550</v>
      </c>
      <c r="D6" s="177"/>
      <c r="E6" s="177"/>
      <c r="F6" s="17"/>
      <c r="G6" s="177"/>
      <c r="H6" s="178"/>
      <c r="I6" s="179"/>
      <c r="J6" s="179"/>
      <c r="K6" s="179"/>
      <c r="L6" s="179"/>
      <c r="M6" s="179"/>
      <c r="N6" s="177"/>
      <c r="O6" s="177"/>
      <c r="P6" s="177"/>
      <c r="Q6" s="177"/>
      <c r="R6" s="177"/>
      <c r="S6" s="177"/>
      <c r="T6" s="177"/>
      <c r="U6" s="177"/>
      <c r="V6" s="177"/>
      <c r="W6" s="17"/>
    </row>
    <row r="7" spans="1:28" s="9" customFormat="1" ht="25.4"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29" t="s">
        <v>655</v>
      </c>
      <c r="D8" s="829"/>
      <c r="E8" s="829"/>
      <c r="F8" s="829"/>
      <c r="G8" s="829"/>
      <c r="H8" s="829"/>
      <c r="I8" s="829"/>
      <c r="J8" s="829"/>
      <c r="K8" s="829"/>
      <c r="L8" s="829"/>
      <c r="M8" s="829"/>
      <c r="N8" s="829"/>
      <c r="O8" s="829"/>
      <c r="P8" s="829"/>
      <c r="Q8" s="829"/>
      <c r="R8" s="829"/>
      <c r="S8" s="829"/>
      <c r="T8" s="105"/>
      <c r="U8" s="105"/>
      <c r="V8" s="105"/>
      <c r="W8" s="105"/>
    </row>
    <row r="9" spans="1:28" s="9" customFormat="1" ht="47.15" customHeight="1">
      <c r="B9" s="55"/>
      <c r="C9" s="790" t="s">
        <v>666</v>
      </c>
      <c r="D9" s="790"/>
      <c r="E9" s="790"/>
      <c r="F9" s="790"/>
      <c r="G9" s="790"/>
      <c r="H9" s="790"/>
      <c r="I9" s="790"/>
      <c r="J9" s="790"/>
      <c r="K9" s="790"/>
      <c r="L9" s="790"/>
      <c r="M9" s="790"/>
      <c r="N9" s="790"/>
      <c r="O9" s="790"/>
      <c r="P9" s="790"/>
      <c r="Q9" s="790"/>
      <c r="R9" s="790"/>
      <c r="S9" s="790"/>
      <c r="T9" s="105"/>
      <c r="U9" s="105"/>
      <c r="V9" s="105"/>
      <c r="W9" s="105"/>
    </row>
    <row r="10" spans="1:28" s="9" customFormat="1" ht="38.15" customHeight="1">
      <c r="B10" s="88"/>
      <c r="C10" s="808" t="s">
        <v>667</v>
      </c>
      <c r="D10" s="790"/>
      <c r="E10" s="790"/>
      <c r="F10" s="790"/>
      <c r="G10" s="790"/>
      <c r="H10" s="790"/>
      <c r="I10" s="790"/>
      <c r="J10" s="790"/>
      <c r="K10" s="790"/>
      <c r="L10" s="790"/>
      <c r="M10" s="790"/>
      <c r="N10" s="790"/>
      <c r="O10" s="790"/>
      <c r="P10" s="790"/>
      <c r="Q10" s="790"/>
      <c r="R10" s="790"/>
      <c r="S10" s="790"/>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8" t="s">
        <v>235</v>
      </c>
      <c r="C12" s="828"/>
      <c r="D12" s="181"/>
      <c r="E12" s="182" t="s">
        <v>236</v>
      </c>
      <c r="F12" s="51"/>
      <c r="G12" s="51"/>
      <c r="H12" s="44"/>
      <c r="I12" s="51"/>
      <c r="K12" s="589"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GS&gt;50 kW</v>
      </c>
      <c r="L14" s="204" t="str">
        <f>'1.  LRAMVA Summary'!G52</f>
        <v>GS&gt;1,000 kW</v>
      </c>
      <c r="M14" s="204" t="str">
        <f>'1.  LRAMVA Summary'!H52</f>
        <v>Street Lighting</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17">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17">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17">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17">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17">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17">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17">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31">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31">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31">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31">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31">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31">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31">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731">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683</v>
      </c>
      <c r="C55" s="731">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684</v>
      </c>
      <c r="C56" s="731">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13" t="s">
        <v>685</v>
      </c>
      <c r="C57" s="731">
        <v>5.7000000000000002E-3</v>
      </c>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B58" s="235" t="s">
        <v>686</v>
      </c>
      <c r="C58" s="731">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687</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688</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689</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690</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701</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702</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703</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704</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706</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707</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708</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709</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710</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213" t="s">
        <v>711</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213" t="s">
        <v>712</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713</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465</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 thickBot="1">
      <c r="B117" s="66"/>
      <c r="E117" s="216" t="s">
        <v>466</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 thickBot="1">
      <c r="B132" s="66"/>
      <c r="E132" s="216" t="s">
        <v>467</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0</v>
      </c>
      <c r="J136" s="230">
        <f>(SUM('1.  LRAMVA Summary'!E$54:E$77)+SUM('1.  LRAMVA Summary'!E$78:E$79)*(MONTH($E136)-1)/12)*$H136</f>
        <v>0</v>
      </c>
      <c r="K136" s="230">
        <f>(SUM('1.  LRAMVA Summary'!F$54:F$77)+SUM('1.  LRAMVA Summary'!F$78:F$79)*(MONTH($E136)-1)/12)*$H136</f>
        <v>0</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0</v>
      </c>
    </row>
    <row r="137" spans="2:23" s="9" customFormat="1">
      <c r="B137" s="66"/>
      <c r="E137" s="214">
        <v>43525</v>
      </c>
      <c r="F137" s="214" t="s">
        <v>186</v>
      </c>
      <c r="G137" s="215" t="s">
        <v>65</v>
      </c>
      <c r="H137" s="240">
        <f t="shared" si="75"/>
        <v>2.0416666666666669E-3</v>
      </c>
      <c r="I137" s="230">
        <f>(SUM('1.  LRAMVA Summary'!D$54:D$77)+SUM('1.  LRAMVA Summary'!D$78:D$79)*(MONTH($E137)-1)/12)*$H137</f>
        <v>0</v>
      </c>
      <c r="J137" s="230">
        <f>(SUM('1.  LRAMVA Summary'!E$54:E$77)+SUM('1.  LRAMVA Summary'!E$78:E$79)*(MONTH($E137)-1)/12)*$H137</f>
        <v>0</v>
      </c>
      <c r="K137" s="230">
        <f>(SUM('1.  LRAMVA Summary'!F$54:F$77)+SUM('1.  LRAMVA Summary'!F$78:F$79)*(MONTH($E137)-1)/12)*$H137</f>
        <v>0</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0</v>
      </c>
    </row>
    <row r="138" spans="2:23" s="8" customFormat="1">
      <c r="B138" s="239"/>
      <c r="E138" s="214">
        <v>43556</v>
      </c>
      <c r="F138" s="214" t="s">
        <v>186</v>
      </c>
      <c r="G138" s="215" t="s">
        <v>66</v>
      </c>
      <c r="H138" s="240">
        <f>$C$48/12</f>
        <v>1.8166666666666667E-3</v>
      </c>
      <c r="I138" s="230">
        <f>(SUM('1.  LRAMVA Summary'!D$54:D$77)+SUM('1.  LRAMVA Summary'!D$78:D$79)*(MONTH($E138)-1)/12)*$H138</f>
        <v>0</v>
      </c>
      <c r="J138" s="230">
        <f>(SUM('1.  LRAMVA Summary'!E$54:E$77)+SUM('1.  LRAMVA Summary'!E$78:E$79)*(MONTH($E138)-1)/12)*$H138</f>
        <v>0</v>
      </c>
      <c r="K138" s="230">
        <f>(SUM('1.  LRAMVA Summary'!F$54:F$77)+SUM('1.  LRAMVA Summary'!F$78:F$79)*(MONTH($E138)-1)/12)*$H138</f>
        <v>0</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0</v>
      </c>
    </row>
    <row r="139" spans="2:23" s="9" customFormat="1">
      <c r="B139" s="66"/>
      <c r="E139" s="214">
        <v>43586</v>
      </c>
      <c r="F139" s="214" t="s">
        <v>186</v>
      </c>
      <c r="G139" s="215" t="s">
        <v>66</v>
      </c>
      <c r="H139" s="240">
        <f>$C$48/12</f>
        <v>1.8166666666666667E-3</v>
      </c>
      <c r="I139" s="230">
        <f>(SUM('1.  LRAMVA Summary'!D$54:D$77)+SUM('1.  LRAMVA Summary'!D$78:D$79)*(MONTH($E139)-1)/12)*$H139</f>
        <v>0</v>
      </c>
      <c r="J139" s="230">
        <f>(SUM('1.  LRAMVA Summary'!E$54:E$77)+SUM('1.  LRAMVA Summary'!E$78:E$79)*(MONTH($E139)-1)/12)*$H139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v>
      </c>
    </row>
    <row r="140" spans="2:23" s="9" customFormat="1">
      <c r="B140" s="66"/>
      <c r="E140" s="214">
        <v>43617</v>
      </c>
      <c r="F140" s="214" t="s">
        <v>186</v>
      </c>
      <c r="G140" s="215" t="s">
        <v>66</v>
      </c>
      <c r="H140" s="240">
        <f t="shared" ref="H140" si="77">$C$48/12</f>
        <v>1.8166666666666667E-3</v>
      </c>
      <c r="I140" s="230">
        <f>(SUM('1.  LRAMVA Summary'!D$54:D$77)+SUM('1.  LRAMVA Summary'!D$78:D$79)*(MONTH($E140)-1)/12)*$H140</f>
        <v>0</v>
      </c>
      <c r="J140" s="230">
        <f>(SUM('1.  LRAMVA Summary'!E$54:E$77)+SUM('1.  LRAMVA Summary'!E$78:E$79)*(MONTH($E140)-1)/12)*$H140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v>
      </c>
    </row>
    <row r="141" spans="2:23" s="9" customFormat="1">
      <c r="B141" s="66"/>
      <c r="E141" s="214">
        <v>43647</v>
      </c>
      <c r="F141" s="214" t="s">
        <v>186</v>
      </c>
      <c r="G141" s="215" t="s">
        <v>68</v>
      </c>
      <c r="H141" s="240">
        <f>$C$49/12</f>
        <v>1.8166666666666667E-3</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1.8166666666666667E-3</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1.8166666666666667E-3</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1.8166666666666667E-3</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1.8166666666666667E-3</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1.8166666666666667E-3</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 thickBot="1">
      <c r="B147" s="66"/>
      <c r="E147" s="216" t="s">
        <v>468</v>
      </c>
      <c r="F147" s="216"/>
      <c r="G147" s="217"/>
      <c r="H147" s="218"/>
      <c r="I147" s="219">
        <f>SUM(I134:I146)</f>
        <v>0</v>
      </c>
      <c r="J147" s="219">
        <f>SUM(J134:J146)</f>
        <v>0</v>
      </c>
      <c r="K147" s="219">
        <f t="shared" ref="K147:O147" si="80">SUM(K134:K146)</f>
        <v>0</v>
      </c>
      <c r="L147" s="219">
        <f t="shared" si="80"/>
        <v>0</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0</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0</v>
      </c>
      <c r="J149" s="228">
        <f t="shared" ref="J149" si="82">J147+J148</f>
        <v>0</v>
      </c>
      <c r="K149" s="228">
        <f t="shared" ref="K149" si="83">K147+K148</f>
        <v>0</v>
      </c>
      <c r="L149" s="228">
        <f t="shared" ref="L149" si="84">L147+L148</f>
        <v>0</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0</v>
      </c>
    </row>
    <row r="150" spans="2:23" s="9" customFormat="1">
      <c r="B150" s="66"/>
      <c r="E150" s="214">
        <v>43831</v>
      </c>
      <c r="F150" s="214" t="s">
        <v>187</v>
      </c>
      <c r="G150" s="215" t="s">
        <v>65</v>
      </c>
      <c r="H150" s="240">
        <f>$C$51/12</f>
        <v>1.8166666666666667E-3</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1.8166666666666667E-3</v>
      </c>
      <c r="I151" s="230">
        <f>(SUM('1.  LRAMVA Summary'!D$54:D$80)+SUM('1.  LRAMVA Summary'!D$81:D$82)*(MONTH($E151)-1)/12)*$H151</f>
        <v>0</v>
      </c>
      <c r="J151" s="230">
        <f>(SUM('1.  LRAMVA Summary'!E$54:E$80)+SUM('1.  LRAMVA Summary'!E$81:E$82)*(MONTH($E151)-1)/12)*$H151</f>
        <v>37.750052325198503</v>
      </c>
      <c r="K151" s="230">
        <f>(SUM('1.  LRAMVA Summary'!F$54:F$80)+SUM('1.  LRAMVA Summary'!F$81:F$82)*(MONTH($E151)-1)/12)*$H151</f>
        <v>25.941357973524795</v>
      </c>
      <c r="L151" s="230">
        <f>(SUM('1.  LRAMVA Summary'!G$54:G$80)+SUM('1.  LRAMVA Summary'!G$81:G$82)*(MONTH($E151)-1)/12)*$H151</f>
        <v>4.0824307210527939</v>
      </c>
      <c r="M151" s="230">
        <f>(SUM('1.  LRAMVA Summary'!H$54:H$80)+SUM('1.  LRAMVA Summary'!H$81:H$82)*(MONTH($E151)-1)/12)*$H151</f>
        <v>-5.8490081432862495E-2</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67.715350938343221</v>
      </c>
    </row>
    <row r="152" spans="2:23" s="9" customFormat="1">
      <c r="B152" s="66"/>
      <c r="E152" s="214">
        <v>43891</v>
      </c>
      <c r="F152" s="214" t="s">
        <v>187</v>
      </c>
      <c r="G152" s="215" t="s">
        <v>65</v>
      </c>
      <c r="H152" s="240">
        <f t="shared" si="88"/>
        <v>1.8166666666666667E-3</v>
      </c>
      <c r="I152" s="230">
        <f>(SUM('1.  LRAMVA Summary'!D$54:D$80)+SUM('1.  LRAMVA Summary'!D$81:D$82)*(MONTH($E152)-1)/12)*$H152</f>
        <v>0</v>
      </c>
      <c r="J152" s="230">
        <f>(SUM('1.  LRAMVA Summary'!E$54:E$80)+SUM('1.  LRAMVA Summary'!E$81:E$82)*(MONTH($E152)-1)/12)*$H152</f>
        <v>75.500104650397006</v>
      </c>
      <c r="K152" s="230">
        <f>(SUM('1.  LRAMVA Summary'!F$54:F$80)+SUM('1.  LRAMVA Summary'!F$81:F$82)*(MONTH($E152)-1)/12)*$H152</f>
        <v>51.88271594704959</v>
      </c>
      <c r="L152" s="230">
        <f>(SUM('1.  LRAMVA Summary'!G$54:G$80)+SUM('1.  LRAMVA Summary'!G$81:G$82)*(MONTH($E152)-1)/12)*$H152</f>
        <v>8.1648614421055878</v>
      </c>
      <c r="M152" s="230">
        <f>(SUM('1.  LRAMVA Summary'!H$54:H$80)+SUM('1.  LRAMVA Summary'!H$81:H$82)*(MONTH($E152)-1)/12)*$H152</f>
        <v>-0.11698016286572499</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135.43070187668644</v>
      </c>
    </row>
    <row r="153" spans="2:23" s="9" customFormat="1">
      <c r="B153" s="66"/>
      <c r="E153" s="214">
        <v>43922</v>
      </c>
      <c r="F153" s="214" t="s">
        <v>187</v>
      </c>
      <c r="G153" s="215" t="s">
        <v>66</v>
      </c>
      <c r="H153" s="240">
        <f>$C$52/12</f>
        <v>1.8166666666666667E-3</v>
      </c>
      <c r="I153" s="230">
        <f>(SUM('1.  LRAMVA Summary'!D$54:D$80)+SUM('1.  LRAMVA Summary'!D$81:D$82)*(MONTH($E153)-1)/12)*$H153</f>
        <v>0</v>
      </c>
      <c r="J153" s="230">
        <f>(SUM('1.  LRAMVA Summary'!E$54:E$80)+SUM('1.  LRAMVA Summary'!E$81:E$82)*(MONTH($E153)-1)/12)*$H153</f>
        <v>113.25015697559552</v>
      </c>
      <c r="K153" s="230">
        <f>(SUM('1.  LRAMVA Summary'!F$54:F$80)+SUM('1.  LRAMVA Summary'!F$81:F$82)*(MONTH($E153)-1)/12)*$H153</f>
        <v>77.824073920574378</v>
      </c>
      <c r="L153" s="230">
        <f>(SUM('1.  LRAMVA Summary'!G$54:G$80)+SUM('1.  LRAMVA Summary'!G$81:G$82)*(MONTH($E153)-1)/12)*$H153</f>
        <v>12.247292163158381</v>
      </c>
      <c r="M153" s="230">
        <f>(SUM('1.  LRAMVA Summary'!H$54:H$80)+SUM('1.  LRAMVA Summary'!H$81:H$82)*(MONTH($E153)-1)/12)*$H153</f>
        <v>-0.17547024429858749</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203.14605281502969</v>
      </c>
    </row>
    <row r="154" spans="2:23" s="9" customFormat="1">
      <c r="B154" s="66"/>
      <c r="E154" s="214">
        <v>43952</v>
      </c>
      <c r="F154" s="214" t="s">
        <v>187</v>
      </c>
      <c r="G154" s="215" t="s">
        <v>66</v>
      </c>
      <c r="H154" s="240">
        <f>$C$52/12</f>
        <v>1.8166666666666667E-3</v>
      </c>
      <c r="I154" s="230">
        <f>(SUM('1.  LRAMVA Summary'!D$54:D$80)+SUM('1.  LRAMVA Summary'!D$81:D$82)*(MONTH($E154)-1)/12)*$H154</f>
        <v>0</v>
      </c>
      <c r="J154" s="230">
        <f>(SUM('1.  LRAMVA Summary'!E$54:E$80)+SUM('1.  LRAMVA Summary'!E$81:E$82)*(MONTH($E154)-1)/12)*$H154</f>
        <v>151.00020930079401</v>
      </c>
      <c r="K154" s="230">
        <f>(SUM('1.  LRAMVA Summary'!F$54:F$80)+SUM('1.  LRAMVA Summary'!F$81:F$82)*(MONTH($E154)-1)/12)*$H154</f>
        <v>103.76543189409918</v>
      </c>
      <c r="L154" s="230">
        <f>(SUM('1.  LRAMVA Summary'!G$54:G$80)+SUM('1.  LRAMVA Summary'!G$81:G$82)*(MONTH($E154)-1)/12)*$H154</f>
        <v>16.329722884211176</v>
      </c>
      <c r="M154" s="230">
        <f>(SUM('1.  LRAMVA Summary'!H$54:H$80)+SUM('1.  LRAMVA Summary'!H$81:H$82)*(MONTH($E154)-1)/12)*$H154</f>
        <v>-0.23396032573144998</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270.86140375337288</v>
      </c>
    </row>
    <row r="155" spans="2:23" s="9" customFormat="1">
      <c r="B155" s="66"/>
      <c r="E155" s="214">
        <v>43983</v>
      </c>
      <c r="F155" s="214" t="s">
        <v>187</v>
      </c>
      <c r="G155" s="215" t="s">
        <v>66</v>
      </c>
      <c r="H155" s="240">
        <f>$C$52/12</f>
        <v>1.8166666666666667E-3</v>
      </c>
      <c r="I155" s="230">
        <f>(SUM('1.  LRAMVA Summary'!D$54:D$80)+SUM('1.  LRAMVA Summary'!D$81:D$82)*(MONTH($E155)-1)/12)*$H155</f>
        <v>0</v>
      </c>
      <c r="J155" s="230">
        <f>(SUM('1.  LRAMVA Summary'!E$54:E$80)+SUM('1.  LRAMVA Summary'!E$81:E$82)*(MONTH($E155)-1)/12)*$H155</f>
        <v>188.75026162599255</v>
      </c>
      <c r="K155" s="230">
        <f>(SUM('1.  LRAMVA Summary'!F$54:F$80)+SUM('1.  LRAMVA Summary'!F$81:F$82)*(MONTH($E155)-1)/12)*$H155</f>
        <v>129.70678986762397</v>
      </c>
      <c r="L155" s="230">
        <f>(SUM('1.  LRAMVA Summary'!G$54:G$80)+SUM('1.  LRAMVA Summary'!G$81:G$82)*(MONTH($E155)-1)/12)*$H155</f>
        <v>20.41215360526397</v>
      </c>
      <c r="M155" s="230">
        <f>(SUM('1.  LRAMVA Summary'!H$54:H$80)+SUM('1.  LRAMVA Summary'!H$81:H$82)*(MONTH($E155)-1)/12)*$H155</f>
        <v>-0.29245040716431248</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338.57675469171619</v>
      </c>
    </row>
    <row r="156" spans="2:23" s="9" customFormat="1">
      <c r="B156" s="66"/>
      <c r="E156" s="214">
        <v>44013</v>
      </c>
      <c r="F156" s="214" t="s">
        <v>187</v>
      </c>
      <c r="G156" s="215" t="s">
        <v>68</v>
      </c>
      <c r="H156" s="240">
        <f>$C$53/12</f>
        <v>4.75E-4</v>
      </c>
      <c r="I156" s="230">
        <f>(SUM('1.  LRAMVA Summary'!D$54:D$80)+SUM('1.  LRAMVA Summary'!D$81:D$82)*(MONTH($E156)-1)/12)*$H156</f>
        <v>0</v>
      </c>
      <c r="J156" s="230">
        <f>(SUM('1.  LRAMVA Summary'!E$54:E$80)+SUM('1.  LRAMVA Summary'!E$81:E$82)*(MONTH($E156)-1)/12)*$H156</f>
        <v>59.222559152375631</v>
      </c>
      <c r="K156" s="230">
        <f>(SUM('1.  LRAMVA Summary'!F$54:F$80)+SUM('1.  LRAMVA Summary'!F$81:F$82)*(MONTH($E156)-1)/12)*$H156</f>
        <v>40.696992784153572</v>
      </c>
      <c r="L156" s="230">
        <f>(SUM('1.  LRAMVA Summary'!G$54:G$80)+SUM('1.  LRAMVA Summary'!G$81:G$82)*(MONTH($E156)-1)/12)*$H156</f>
        <v>6.404547277981905</v>
      </c>
      <c r="M156" s="230">
        <f>(SUM('1.  LRAMVA Summary'!H$54:H$80)+SUM('1.  LRAMVA Summary'!H$81:H$82)*(MONTH($E156)-1)/12)*$H156</f>
        <v>-9.1759669036876018E-2</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106.23233954547423</v>
      </c>
    </row>
    <row r="157" spans="2:23" s="9" customFormat="1">
      <c r="B157" s="66"/>
      <c r="E157" s="214">
        <v>44044</v>
      </c>
      <c r="F157" s="214" t="s">
        <v>187</v>
      </c>
      <c r="G157" s="215" t="s">
        <v>68</v>
      </c>
      <c r="H157" s="240">
        <f>$C$53/12</f>
        <v>4.75E-4</v>
      </c>
      <c r="I157" s="230">
        <f>(SUM('1.  LRAMVA Summary'!D$54:D$80)+SUM('1.  LRAMVA Summary'!D$81:D$82)*(MONTH($E157)-1)/12)*$H157</f>
        <v>0</v>
      </c>
      <c r="J157" s="230">
        <f>(SUM('1.  LRAMVA Summary'!E$54:E$80)+SUM('1.  LRAMVA Summary'!E$81:E$82)*(MONTH($E157)-1)/12)*$H157</f>
        <v>69.09298567777158</v>
      </c>
      <c r="K157" s="230">
        <f>(SUM('1.  LRAMVA Summary'!F$54:F$80)+SUM('1.  LRAMVA Summary'!F$81:F$82)*(MONTH($E157)-1)/12)*$H157</f>
        <v>47.479824914845842</v>
      </c>
      <c r="L157" s="230">
        <f>(SUM('1.  LRAMVA Summary'!G$54:G$80)+SUM('1.  LRAMVA Summary'!G$81:G$82)*(MONTH($E157)-1)/12)*$H157</f>
        <v>7.4719718243122237</v>
      </c>
      <c r="M157" s="230">
        <f>(SUM('1.  LRAMVA Summary'!H$54:H$80)+SUM('1.  LRAMVA Summary'!H$81:H$82)*(MONTH($E157)-1)/12)*$H157</f>
        <v>-0.10705294720968869</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123.93772946971995</v>
      </c>
    </row>
    <row r="158" spans="2:23" s="9" customFormat="1">
      <c r="B158" s="66"/>
      <c r="E158" s="214">
        <v>44075</v>
      </c>
      <c r="F158" s="214" t="s">
        <v>187</v>
      </c>
      <c r="G158" s="215" t="s">
        <v>68</v>
      </c>
      <c r="H158" s="240">
        <f>$C$53/12</f>
        <v>4.75E-4</v>
      </c>
      <c r="I158" s="230">
        <f>(SUM('1.  LRAMVA Summary'!D$54:D$80)+SUM('1.  LRAMVA Summary'!D$81:D$82)*(MONTH($E158)-1)/12)*$H158</f>
        <v>0</v>
      </c>
      <c r="J158" s="230">
        <f>(SUM('1.  LRAMVA Summary'!E$54:E$80)+SUM('1.  LRAMVA Summary'!E$81:E$82)*(MONTH($E158)-1)/12)*$H158</f>
        <v>78.963412203167508</v>
      </c>
      <c r="K158" s="230">
        <f>(SUM('1.  LRAMVA Summary'!F$54:F$80)+SUM('1.  LRAMVA Summary'!F$81:F$82)*(MONTH($E158)-1)/12)*$H158</f>
        <v>54.262657045538099</v>
      </c>
      <c r="L158" s="230">
        <f>(SUM('1.  LRAMVA Summary'!G$54:G$80)+SUM('1.  LRAMVA Summary'!G$81:G$82)*(MONTH($E158)-1)/12)*$H158</f>
        <v>8.5393963706425424</v>
      </c>
      <c r="M158" s="230">
        <f>(SUM('1.  LRAMVA Summary'!H$54:H$80)+SUM('1.  LRAMVA Summary'!H$81:H$82)*(MONTH($E158)-1)/12)*$H158</f>
        <v>-0.12234622538250135</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141.64311939396566</v>
      </c>
    </row>
    <row r="159" spans="2:23" s="9" customFormat="1">
      <c r="B159" s="66"/>
      <c r="E159" s="214">
        <v>44105</v>
      </c>
      <c r="F159" s="214" t="s">
        <v>187</v>
      </c>
      <c r="G159" s="215" t="s">
        <v>69</v>
      </c>
      <c r="H159" s="240">
        <f>$C$54/12</f>
        <v>4.75E-4</v>
      </c>
      <c r="I159" s="230">
        <f>(SUM('1.  LRAMVA Summary'!D$54:D$80)+SUM('1.  LRAMVA Summary'!D$81:D$82)*(MONTH($E159)-1)/12)*$H159</f>
        <v>0</v>
      </c>
      <c r="J159" s="230">
        <f>(SUM('1.  LRAMVA Summary'!E$54:E$80)+SUM('1.  LRAMVA Summary'!E$81:E$82)*(MONTH($E159)-1)/12)*$H159</f>
        <v>88.83383872856345</v>
      </c>
      <c r="K159" s="230">
        <f>(SUM('1.  LRAMVA Summary'!F$54:F$80)+SUM('1.  LRAMVA Summary'!F$81:F$82)*(MONTH($E159)-1)/12)*$H159</f>
        <v>61.045489176230355</v>
      </c>
      <c r="L159" s="230">
        <f>(SUM('1.  LRAMVA Summary'!G$54:G$80)+SUM('1.  LRAMVA Summary'!G$81:G$82)*(MONTH($E159)-1)/12)*$H159</f>
        <v>9.6068209169728593</v>
      </c>
      <c r="M159" s="230">
        <f>(SUM('1.  LRAMVA Summary'!H$54:H$80)+SUM('1.  LRAMVA Summary'!H$81:H$82)*(MONTH($E159)-1)/12)*$H159</f>
        <v>-0.13763950355531401</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159.34850931821134</v>
      </c>
    </row>
    <row r="160" spans="2:23" s="9" customFormat="1">
      <c r="B160" s="66"/>
      <c r="E160" s="214">
        <v>44136</v>
      </c>
      <c r="F160" s="214" t="s">
        <v>187</v>
      </c>
      <c r="G160" s="215" t="s">
        <v>69</v>
      </c>
      <c r="H160" s="240">
        <f>$C$54/12</f>
        <v>4.75E-4</v>
      </c>
      <c r="I160" s="230">
        <f>(SUM('1.  LRAMVA Summary'!D$54:D$80)+SUM('1.  LRAMVA Summary'!D$81:D$82)*(MONTH($E160)-1)/12)*$H160</f>
        <v>0</v>
      </c>
      <c r="J160" s="230">
        <f>(SUM('1.  LRAMVA Summary'!E$54:E$80)+SUM('1.  LRAMVA Summary'!E$81:E$82)*(MONTH($E160)-1)/12)*$H160</f>
        <v>98.704265253959406</v>
      </c>
      <c r="K160" s="230">
        <f>(SUM('1.  LRAMVA Summary'!F$54:F$80)+SUM('1.  LRAMVA Summary'!F$81:F$82)*(MONTH($E160)-1)/12)*$H160</f>
        <v>67.828321306922632</v>
      </c>
      <c r="L160" s="230">
        <f>(SUM('1.  LRAMVA Summary'!G$54:G$80)+SUM('1.  LRAMVA Summary'!G$81:G$82)*(MONTH($E160)-1)/12)*$H160</f>
        <v>10.674245463303176</v>
      </c>
      <c r="M160" s="230">
        <f>(SUM('1.  LRAMVA Summary'!H$54:H$80)+SUM('1.  LRAMVA Summary'!H$81:H$82)*(MONTH($E160)-1)/12)*$H160</f>
        <v>-0.15293278172812669</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177.05389924245708</v>
      </c>
    </row>
    <row r="161" spans="2:23" s="9" customFormat="1">
      <c r="B161" s="66"/>
      <c r="E161" s="214">
        <v>44166</v>
      </c>
      <c r="F161" s="214" t="s">
        <v>187</v>
      </c>
      <c r="G161" s="215" t="s">
        <v>69</v>
      </c>
      <c r="H161" s="240">
        <f>$C$54/12</f>
        <v>4.75E-4</v>
      </c>
      <c r="I161" s="230">
        <f>(SUM('1.  LRAMVA Summary'!D$54:D$80)+SUM('1.  LRAMVA Summary'!D$81:D$82)*(MONTH($E161)-1)/12)*$H161</f>
        <v>0</v>
      </c>
      <c r="J161" s="230">
        <f>(SUM('1.  LRAMVA Summary'!E$54:E$80)+SUM('1.  LRAMVA Summary'!E$81:E$82)*(MONTH($E161)-1)/12)*$H161</f>
        <v>108.57469177935533</v>
      </c>
      <c r="K161" s="230">
        <f>(SUM('1.  LRAMVA Summary'!F$54:F$80)+SUM('1.  LRAMVA Summary'!F$81:F$82)*(MONTH($E161)-1)/12)*$H161</f>
        <v>74.611153437614888</v>
      </c>
      <c r="L161" s="230">
        <f>(SUM('1.  LRAMVA Summary'!G$54:G$80)+SUM('1.  LRAMVA Summary'!G$81:G$82)*(MONTH($E161)-1)/12)*$H161</f>
        <v>11.741670009633495</v>
      </c>
      <c r="M161" s="230">
        <f>(SUM('1.  LRAMVA Summary'!H$54:H$80)+SUM('1.  LRAMVA Summary'!H$81:H$82)*(MONTH($E161)-1)/12)*$H161</f>
        <v>-0.16822605990093936</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194.75928916670276</v>
      </c>
    </row>
    <row r="162" spans="2:23" s="9" customFormat="1" ht="15" thickBot="1">
      <c r="B162" s="66"/>
      <c r="E162" s="216" t="s">
        <v>469</v>
      </c>
      <c r="F162" s="216"/>
      <c r="G162" s="217"/>
      <c r="H162" s="218"/>
      <c r="I162" s="219">
        <f>SUM(I149:I161)</f>
        <v>0</v>
      </c>
      <c r="J162" s="219">
        <f>SUM(J149:J161)</f>
        <v>1069.6425376731706</v>
      </c>
      <c r="K162" s="219">
        <f t="shared" ref="K162:O162" si="90">SUM(K149:K161)</f>
        <v>735.04480826817723</v>
      </c>
      <c r="L162" s="219">
        <f t="shared" si="90"/>
        <v>115.6751126786381</v>
      </c>
      <c r="M162" s="219">
        <f t="shared" si="90"/>
        <v>-1.6573084083063836</v>
      </c>
      <c r="N162" s="219">
        <f t="shared" si="90"/>
        <v>0</v>
      </c>
      <c r="O162" s="219">
        <f t="shared" si="90"/>
        <v>0</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1918.7051502116792</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691</v>
      </c>
      <c r="F164" s="225"/>
      <c r="G164" s="226"/>
      <c r="H164" s="227"/>
      <c r="I164" s="228">
        <f>I162+I163</f>
        <v>0</v>
      </c>
      <c r="J164" s="228">
        <f t="shared" ref="J164:U164" si="92">J162+J163</f>
        <v>1069.6425376731706</v>
      </c>
      <c r="K164" s="228">
        <f t="shared" si="92"/>
        <v>735.04480826817723</v>
      </c>
      <c r="L164" s="228">
        <f t="shared" si="92"/>
        <v>115.6751126786381</v>
      </c>
      <c r="M164" s="228">
        <f t="shared" si="92"/>
        <v>-1.6573084083063836</v>
      </c>
      <c r="N164" s="228">
        <f t="shared" si="92"/>
        <v>0</v>
      </c>
      <c r="O164" s="228">
        <f t="shared" si="92"/>
        <v>0</v>
      </c>
      <c r="P164" s="228">
        <f t="shared" si="92"/>
        <v>0</v>
      </c>
      <c r="Q164" s="228">
        <f t="shared" si="92"/>
        <v>0</v>
      </c>
      <c r="R164" s="228">
        <f t="shared" si="92"/>
        <v>0</v>
      </c>
      <c r="S164" s="228">
        <f t="shared" si="92"/>
        <v>0</v>
      </c>
      <c r="T164" s="228">
        <f t="shared" si="92"/>
        <v>0</v>
      </c>
      <c r="U164" s="228">
        <f t="shared" si="92"/>
        <v>0</v>
      </c>
      <c r="V164" s="228">
        <f>V162+V163</f>
        <v>0</v>
      </c>
      <c r="W164" s="228">
        <f>W162+W163</f>
        <v>1918.7051502116792</v>
      </c>
    </row>
    <row r="165" spans="2:23">
      <c r="E165" s="214">
        <v>44197</v>
      </c>
      <c r="F165" s="214" t="s">
        <v>697</v>
      </c>
      <c r="G165" s="215" t="s">
        <v>65</v>
      </c>
      <c r="H165" s="240">
        <f>$C$55/12</f>
        <v>4.75E-4</v>
      </c>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697</v>
      </c>
      <c r="G166" s="215" t="s">
        <v>65</v>
      </c>
      <c r="H166" s="240">
        <f t="shared" ref="H166:H167" si="93">$C$55/12</f>
        <v>4.75E-4</v>
      </c>
      <c r="I166" s="230">
        <f>(SUM('1.  LRAMVA Summary'!D$54:D$80)+SUM('1.  LRAMVA Summary'!D$81:D$82)*(MONTH($E166)-1)/12)*$H166</f>
        <v>0</v>
      </c>
      <c r="J166" s="230">
        <f>(SUM('1.  LRAMVA Summary'!E$54:E$80)+SUM('1.  LRAMVA Summary'!E$81:E$82)*(MONTH($E166)-1)/12)*$H166</f>
        <v>9.8704265253959385</v>
      </c>
      <c r="K166" s="230">
        <f>(SUM('1.  LRAMVA Summary'!F$54:F$80)+SUM('1.  LRAMVA Summary'!F$81:F$82)*(MONTH($E166)-1)/12)*$H166</f>
        <v>6.7828321306922623</v>
      </c>
      <c r="L166" s="230">
        <f>(SUM('1.  LRAMVA Summary'!G$54:G$80)+SUM('1.  LRAMVA Summary'!G$81:G$82)*(MONTH($E166)-1)/12)*$H166</f>
        <v>1.0674245463303178</v>
      </c>
      <c r="M166" s="230">
        <f>(SUM('1.  LRAMVA Summary'!H$54:H$80)+SUM('1.  LRAMVA Summary'!H$81:H$82)*(MONTH($E166)-1)/12)*$H166</f>
        <v>-1.5293278172812669E-2</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17.705389924245708</v>
      </c>
    </row>
    <row r="167" spans="2:23">
      <c r="E167" s="214">
        <v>44256</v>
      </c>
      <c r="F167" s="214" t="s">
        <v>697</v>
      </c>
      <c r="G167" s="215" t="s">
        <v>65</v>
      </c>
      <c r="H167" s="240">
        <f t="shared" si="93"/>
        <v>4.75E-4</v>
      </c>
      <c r="I167" s="230">
        <f>(SUM('1.  LRAMVA Summary'!D$54:D$80)+SUM('1.  LRAMVA Summary'!D$81:D$82)*(MONTH($E167)-1)/12)*$H167</f>
        <v>0</v>
      </c>
      <c r="J167" s="230">
        <f>(SUM('1.  LRAMVA Summary'!E$54:E$80)+SUM('1.  LRAMVA Summary'!E$81:E$82)*(MONTH($E167)-1)/12)*$H167</f>
        <v>19.740853050791877</v>
      </c>
      <c r="K167" s="230">
        <f>(SUM('1.  LRAMVA Summary'!F$54:F$80)+SUM('1.  LRAMVA Summary'!F$81:F$82)*(MONTH($E167)-1)/12)*$H167</f>
        <v>13.565664261384525</v>
      </c>
      <c r="L167" s="230">
        <f>(SUM('1.  LRAMVA Summary'!G$54:G$80)+SUM('1.  LRAMVA Summary'!G$81:G$82)*(MONTH($E167)-1)/12)*$H167</f>
        <v>2.1348490926606356</v>
      </c>
      <c r="M167" s="230">
        <f>(SUM('1.  LRAMVA Summary'!H$54:H$80)+SUM('1.  LRAMVA Summary'!H$81:H$82)*(MONTH($E167)-1)/12)*$H167</f>
        <v>-3.0586556345625338E-2</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35.410779848491416</v>
      </c>
    </row>
    <row r="168" spans="2:23">
      <c r="E168" s="214">
        <v>44287</v>
      </c>
      <c r="F168" s="214" t="s">
        <v>697</v>
      </c>
      <c r="G168" s="215" t="s">
        <v>66</v>
      </c>
      <c r="H168" s="240">
        <f>$C$56/12</f>
        <v>4.75E-4</v>
      </c>
      <c r="I168" s="230">
        <f>(SUM('1.  LRAMVA Summary'!D$54:D$80)+SUM('1.  LRAMVA Summary'!D$81:D$82)*(MONTH($E168)-1)/12)*$H168</f>
        <v>0</v>
      </c>
      <c r="J168" s="230">
        <f>(SUM('1.  LRAMVA Summary'!E$54:E$80)+SUM('1.  LRAMVA Summary'!E$81:E$82)*(MONTH($E168)-1)/12)*$H168</f>
        <v>29.611279576187815</v>
      </c>
      <c r="K168" s="230">
        <f>(SUM('1.  LRAMVA Summary'!F$54:F$80)+SUM('1.  LRAMVA Summary'!F$81:F$82)*(MONTH($E168)-1)/12)*$H168</f>
        <v>20.348496392076786</v>
      </c>
      <c r="L168" s="230">
        <f>(SUM('1.  LRAMVA Summary'!G$54:G$80)+SUM('1.  LRAMVA Summary'!G$81:G$82)*(MONTH($E168)-1)/12)*$H168</f>
        <v>3.2022736389909525</v>
      </c>
      <c r="M168" s="230">
        <f>(SUM('1.  LRAMVA Summary'!H$54:H$80)+SUM('1.  LRAMVA Summary'!H$81:H$82)*(MONTH($E168)-1)/12)*$H168</f>
        <v>-4.5879834518438009E-2</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53.116169772737116</v>
      </c>
    </row>
    <row r="169" spans="2:23">
      <c r="E169" s="214">
        <v>44317</v>
      </c>
      <c r="F169" s="214" t="s">
        <v>697</v>
      </c>
      <c r="G169" s="215" t="s">
        <v>66</v>
      </c>
      <c r="H169" s="240">
        <f t="shared" ref="H169:H170" si="95">$C$56/12</f>
        <v>4.75E-4</v>
      </c>
      <c r="I169" s="230">
        <f>(SUM('1.  LRAMVA Summary'!D$54:D$80)+SUM('1.  LRAMVA Summary'!D$81:D$82)*(MONTH($E169)-1)/12)*$H169</f>
        <v>0</v>
      </c>
      <c r="J169" s="230">
        <f>(SUM('1.  LRAMVA Summary'!E$54:E$80)+SUM('1.  LRAMVA Summary'!E$81:E$82)*(MONTH($E169)-1)/12)*$H169</f>
        <v>39.481706101583754</v>
      </c>
      <c r="K169" s="230">
        <f>(SUM('1.  LRAMVA Summary'!F$54:F$80)+SUM('1.  LRAMVA Summary'!F$81:F$82)*(MONTH($E169)-1)/12)*$H169</f>
        <v>27.131328522769049</v>
      </c>
      <c r="L169" s="230">
        <f>(SUM('1.  LRAMVA Summary'!G$54:G$80)+SUM('1.  LRAMVA Summary'!G$81:G$82)*(MONTH($E169)-1)/12)*$H169</f>
        <v>4.2696981853212712</v>
      </c>
      <c r="M169" s="230">
        <f>(SUM('1.  LRAMVA Summary'!H$54:H$80)+SUM('1.  LRAMVA Summary'!H$81:H$82)*(MONTH($E169)-1)/12)*$H169</f>
        <v>-6.1173112691250676E-2</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70.821559696982831</v>
      </c>
    </row>
    <row r="170" spans="2:23">
      <c r="E170" s="214">
        <v>44348</v>
      </c>
      <c r="F170" s="214" t="s">
        <v>697</v>
      </c>
      <c r="G170" s="215" t="s">
        <v>66</v>
      </c>
      <c r="H170" s="240">
        <f t="shared" si="95"/>
        <v>4.75E-4</v>
      </c>
      <c r="I170" s="230">
        <f>(SUM('1.  LRAMVA Summary'!D$54:D$80)+SUM('1.  LRAMVA Summary'!D$81:D$82)*(MONTH($E170)-1)/12)*$H170</f>
        <v>0</v>
      </c>
      <c r="J170" s="230">
        <f>(SUM('1.  LRAMVA Summary'!E$54:E$80)+SUM('1.  LRAMVA Summary'!E$81:E$82)*(MONTH($E170)-1)/12)*$H170</f>
        <v>49.352132626979703</v>
      </c>
      <c r="K170" s="230">
        <f>(SUM('1.  LRAMVA Summary'!F$54:F$80)+SUM('1.  LRAMVA Summary'!F$81:F$82)*(MONTH($E170)-1)/12)*$H170</f>
        <v>33.914160653461316</v>
      </c>
      <c r="L170" s="230">
        <f>(SUM('1.  LRAMVA Summary'!G$54:G$80)+SUM('1.  LRAMVA Summary'!G$81:G$82)*(MONTH($E170)-1)/12)*$H170</f>
        <v>5.3371227316515881</v>
      </c>
      <c r="M170" s="230">
        <f>(SUM('1.  LRAMVA Summary'!H$54:H$80)+SUM('1.  LRAMVA Summary'!H$81:H$82)*(MONTH($E170)-1)/12)*$H170</f>
        <v>-7.6466390864063344E-2</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88.526949621228539</v>
      </c>
    </row>
    <row r="171" spans="2:23">
      <c r="E171" s="214">
        <v>44378</v>
      </c>
      <c r="F171" s="214" t="s">
        <v>697</v>
      </c>
      <c r="G171" s="215" t="s">
        <v>68</v>
      </c>
      <c r="H171" s="240">
        <f>$C$57/12</f>
        <v>4.75E-4</v>
      </c>
      <c r="I171" s="230">
        <f>(SUM('1.  LRAMVA Summary'!D$54:D$80)+SUM('1.  LRAMVA Summary'!D$81:D$82)*(MONTH($E171)-1)/12)*$H171</f>
        <v>0</v>
      </c>
      <c r="J171" s="230">
        <f>(SUM('1.  LRAMVA Summary'!E$54:E$80)+SUM('1.  LRAMVA Summary'!E$81:E$82)*(MONTH($E171)-1)/12)*$H171</f>
        <v>59.222559152375631</v>
      </c>
      <c r="K171" s="230">
        <f>(SUM('1.  LRAMVA Summary'!F$54:F$80)+SUM('1.  LRAMVA Summary'!F$81:F$82)*(MONTH($E171)-1)/12)*$H171</f>
        <v>40.696992784153572</v>
      </c>
      <c r="L171" s="230">
        <f>(SUM('1.  LRAMVA Summary'!G$54:G$80)+SUM('1.  LRAMVA Summary'!G$81:G$82)*(MONTH($E171)-1)/12)*$H171</f>
        <v>6.404547277981905</v>
      </c>
      <c r="M171" s="230">
        <f>(SUM('1.  LRAMVA Summary'!H$54:H$80)+SUM('1.  LRAMVA Summary'!H$81:H$82)*(MONTH($E171)-1)/12)*$H171</f>
        <v>-9.1759669036876018E-2</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106.23233954547423</v>
      </c>
    </row>
    <row r="172" spans="2:23">
      <c r="E172" s="214">
        <v>44409</v>
      </c>
      <c r="F172" s="214" t="s">
        <v>697</v>
      </c>
      <c r="G172" s="215" t="s">
        <v>68</v>
      </c>
      <c r="H172" s="240">
        <f t="shared" ref="H172:H173" si="96">$C$57/12</f>
        <v>4.75E-4</v>
      </c>
      <c r="I172" s="230">
        <f>(SUM('1.  LRAMVA Summary'!D$54:D$80)+SUM('1.  LRAMVA Summary'!D$81:D$82)*(MONTH($E172)-1)/12)*$H172</f>
        <v>0</v>
      </c>
      <c r="J172" s="230">
        <f>(SUM('1.  LRAMVA Summary'!E$54:E$80)+SUM('1.  LRAMVA Summary'!E$81:E$82)*(MONTH($E172)-1)/12)*$H172</f>
        <v>69.09298567777158</v>
      </c>
      <c r="K172" s="230">
        <f>(SUM('1.  LRAMVA Summary'!F$54:F$80)+SUM('1.  LRAMVA Summary'!F$81:F$82)*(MONTH($E172)-1)/12)*$H172</f>
        <v>47.479824914845842</v>
      </c>
      <c r="L172" s="230">
        <f>(SUM('1.  LRAMVA Summary'!G$54:G$80)+SUM('1.  LRAMVA Summary'!G$81:G$82)*(MONTH($E172)-1)/12)*$H172</f>
        <v>7.4719718243122237</v>
      </c>
      <c r="M172" s="230">
        <f>(SUM('1.  LRAMVA Summary'!H$54:H$80)+SUM('1.  LRAMVA Summary'!H$81:H$82)*(MONTH($E172)-1)/12)*$H172</f>
        <v>-0.10705294720968869</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123.93772946971995</v>
      </c>
    </row>
    <row r="173" spans="2:23">
      <c r="E173" s="214">
        <v>44440</v>
      </c>
      <c r="F173" s="214" t="s">
        <v>697</v>
      </c>
      <c r="G173" s="215" t="s">
        <v>68</v>
      </c>
      <c r="H173" s="240">
        <f t="shared" si="96"/>
        <v>4.75E-4</v>
      </c>
      <c r="I173" s="230">
        <f>(SUM('1.  LRAMVA Summary'!D$54:D$80)+SUM('1.  LRAMVA Summary'!D$81:D$82)*(MONTH($E173)-1)/12)*$H173</f>
        <v>0</v>
      </c>
      <c r="J173" s="230">
        <f>(SUM('1.  LRAMVA Summary'!E$54:E$80)+SUM('1.  LRAMVA Summary'!E$81:E$82)*(MONTH($E173)-1)/12)*$H173</f>
        <v>78.963412203167508</v>
      </c>
      <c r="K173" s="230">
        <f>(SUM('1.  LRAMVA Summary'!F$54:F$80)+SUM('1.  LRAMVA Summary'!F$81:F$82)*(MONTH($E173)-1)/12)*$H173</f>
        <v>54.262657045538099</v>
      </c>
      <c r="L173" s="230">
        <f>(SUM('1.  LRAMVA Summary'!G$54:G$80)+SUM('1.  LRAMVA Summary'!G$81:G$82)*(MONTH($E173)-1)/12)*$H173</f>
        <v>8.5393963706425424</v>
      </c>
      <c r="M173" s="230">
        <f>(SUM('1.  LRAMVA Summary'!H$54:H$80)+SUM('1.  LRAMVA Summary'!H$81:H$82)*(MONTH($E173)-1)/12)*$H173</f>
        <v>-0.12234622538250135</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141.64311939396566</v>
      </c>
    </row>
    <row r="174" spans="2:23">
      <c r="E174" s="214">
        <v>44470</v>
      </c>
      <c r="F174" s="214" t="s">
        <v>697</v>
      </c>
      <c r="G174" s="215" t="s">
        <v>69</v>
      </c>
      <c r="H174" s="240">
        <f>$C$58/12</f>
        <v>4.75E-4</v>
      </c>
      <c r="I174" s="230">
        <f>(SUM('1.  LRAMVA Summary'!D$54:D$80)+SUM('1.  LRAMVA Summary'!D$81:D$82)*(MONTH($E174)-1)/12)*$H174</f>
        <v>0</v>
      </c>
      <c r="J174" s="230">
        <f>(SUM('1.  LRAMVA Summary'!E$54:E$80)+SUM('1.  LRAMVA Summary'!E$81:E$82)*(MONTH($E174)-1)/12)*$H174</f>
        <v>88.83383872856345</v>
      </c>
      <c r="K174" s="230">
        <f>(SUM('1.  LRAMVA Summary'!F$54:F$80)+SUM('1.  LRAMVA Summary'!F$81:F$82)*(MONTH($E174)-1)/12)*$H174</f>
        <v>61.045489176230355</v>
      </c>
      <c r="L174" s="230">
        <f>(SUM('1.  LRAMVA Summary'!G$54:G$80)+SUM('1.  LRAMVA Summary'!G$81:G$82)*(MONTH($E174)-1)/12)*$H174</f>
        <v>9.6068209169728593</v>
      </c>
      <c r="M174" s="230">
        <f>(SUM('1.  LRAMVA Summary'!H$54:H$80)+SUM('1.  LRAMVA Summary'!H$81:H$82)*(MONTH($E174)-1)/12)*$H174</f>
        <v>-0.13763950355531401</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159.34850931821134</v>
      </c>
    </row>
    <row r="175" spans="2:23">
      <c r="E175" s="214">
        <v>44501</v>
      </c>
      <c r="F175" s="214" t="s">
        <v>697</v>
      </c>
      <c r="G175" s="215" t="s">
        <v>69</v>
      </c>
      <c r="H175" s="240">
        <f t="shared" ref="H175:H176" si="97">$C$58/12</f>
        <v>4.75E-4</v>
      </c>
      <c r="I175" s="230">
        <f>(SUM('1.  LRAMVA Summary'!D$54:D$80)+SUM('1.  LRAMVA Summary'!D$81:D$82)*(MONTH($E175)-1)/12)*$H175</f>
        <v>0</v>
      </c>
      <c r="J175" s="230">
        <f>(SUM('1.  LRAMVA Summary'!E$54:E$80)+SUM('1.  LRAMVA Summary'!E$81:E$82)*(MONTH($E175)-1)/12)*$H175</f>
        <v>98.704265253959406</v>
      </c>
      <c r="K175" s="230">
        <f>(SUM('1.  LRAMVA Summary'!F$54:F$80)+SUM('1.  LRAMVA Summary'!F$81:F$82)*(MONTH($E175)-1)/12)*$H175</f>
        <v>67.828321306922632</v>
      </c>
      <c r="L175" s="230">
        <f>(SUM('1.  LRAMVA Summary'!G$54:G$80)+SUM('1.  LRAMVA Summary'!G$81:G$82)*(MONTH($E175)-1)/12)*$H175</f>
        <v>10.674245463303176</v>
      </c>
      <c r="M175" s="230">
        <f>(SUM('1.  LRAMVA Summary'!H$54:H$80)+SUM('1.  LRAMVA Summary'!H$81:H$82)*(MONTH($E175)-1)/12)*$H175</f>
        <v>-0.15293278172812669</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177.05389924245708</v>
      </c>
    </row>
    <row r="176" spans="2:23">
      <c r="E176" s="214">
        <v>44531</v>
      </c>
      <c r="F176" s="214" t="s">
        <v>697</v>
      </c>
      <c r="G176" s="215" t="s">
        <v>69</v>
      </c>
      <c r="H176" s="240">
        <f t="shared" si="97"/>
        <v>4.75E-4</v>
      </c>
      <c r="I176" s="230">
        <f>(SUM('1.  LRAMVA Summary'!D$54:D$80)+SUM('1.  LRAMVA Summary'!D$81:D$82)*(MONTH($E176)-1)/12)*$H176</f>
        <v>0</v>
      </c>
      <c r="J176" s="230">
        <f>(SUM('1.  LRAMVA Summary'!E$54:E$80)+SUM('1.  LRAMVA Summary'!E$81:E$82)*(MONTH($E176)-1)/12)*$H176</f>
        <v>108.57469177935533</v>
      </c>
      <c r="K176" s="230">
        <f>(SUM('1.  LRAMVA Summary'!F$54:F$80)+SUM('1.  LRAMVA Summary'!F$81:F$82)*(MONTH($E176)-1)/12)*$H176</f>
        <v>74.611153437614888</v>
      </c>
      <c r="L176" s="230">
        <f>(SUM('1.  LRAMVA Summary'!G$54:G$80)+SUM('1.  LRAMVA Summary'!G$81:G$82)*(MONTH($E176)-1)/12)*$H176</f>
        <v>11.741670009633495</v>
      </c>
      <c r="M176" s="230">
        <f>(SUM('1.  LRAMVA Summary'!H$54:H$80)+SUM('1.  LRAMVA Summary'!H$81:H$82)*(MONTH($E176)-1)/12)*$H176</f>
        <v>-0.16822605990093936</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194.75928916670276</v>
      </c>
    </row>
    <row r="177" spans="5:23" ht="15" thickBot="1">
      <c r="E177" s="216" t="s">
        <v>692</v>
      </c>
      <c r="F177" s="216"/>
      <c r="G177" s="217"/>
      <c r="H177" s="218"/>
      <c r="I177" s="219">
        <f>SUM(I164:I176)</f>
        <v>0</v>
      </c>
      <c r="J177" s="219">
        <f>SUM(J164:J176)</f>
        <v>1721.0906883493028</v>
      </c>
      <c r="K177" s="219">
        <f t="shared" ref="K177:V177" si="98">SUM(K164:K176)</f>
        <v>1182.7117288938664</v>
      </c>
      <c r="L177" s="219">
        <f t="shared" si="98"/>
        <v>186.12513273643901</v>
      </c>
      <c r="M177" s="219">
        <f t="shared" si="98"/>
        <v>-2.6666647677120197</v>
      </c>
      <c r="N177" s="219">
        <f t="shared" si="98"/>
        <v>0</v>
      </c>
      <c r="O177" s="219">
        <f t="shared" si="98"/>
        <v>0</v>
      </c>
      <c r="P177" s="219">
        <f t="shared" si="98"/>
        <v>0</v>
      </c>
      <c r="Q177" s="219">
        <f t="shared" si="98"/>
        <v>0</v>
      </c>
      <c r="R177" s="219">
        <f t="shared" si="98"/>
        <v>0</v>
      </c>
      <c r="S177" s="219">
        <f t="shared" si="98"/>
        <v>0</v>
      </c>
      <c r="T177" s="219">
        <f t="shared" si="98"/>
        <v>0</v>
      </c>
      <c r="U177" s="219">
        <f t="shared" si="98"/>
        <v>0</v>
      </c>
      <c r="V177" s="219">
        <f t="shared" si="98"/>
        <v>0</v>
      </c>
      <c r="W177" s="219">
        <f>SUM(W164:W176)</f>
        <v>3087.260885211896</v>
      </c>
    </row>
    <row r="178" spans="5:23" ht="1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693</v>
      </c>
      <c r="F179" s="225"/>
      <c r="G179" s="226"/>
      <c r="H179" s="227"/>
      <c r="I179" s="228">
        <f>I177+I178</f>
        <v>0</v>
      </c>
      <c r="J179" s="228">
        <f t="shared" ref="J179:U179" si="99">J177+J178</f>
        <v>1721.0906883493028</v>
      </c>
      <c r="K179" s="228">
        <f t="shared" si="99"/>
        <v>1182.7117288938664</v>
      </c>
      <c r="L179" s="228">
        <f t="shared" si="99"/>
        <v>186.12513273643901</v>
      </c>
      <c r="M179" s="228">
        <f t="shared" si="99"/>
        <v>-2.6666647677120197</v>
      </c>
      <c r="N179" s="228">
        <f t="shared" si="99"/>
        <v>0</v>
      </c>
      <c r="O179" s="228">
        <f t="shared" si="99"/>
        <v>0</v>
      </c>
      <c r="P179" s="228">
        <f t="shared" si="99"/>
        <v>0</v>
      </c>
      <c r="Q179" s="228">
        <f t="shared" si="99"/>
        <v>0</v>
      </c>
      <c r="R179" s="228">
        <f t="shared" si="99"/>
        <v>0</v>
      </c>
      <c r="S179" s="228">
        <f t="shared" si="99"/>
        <v>0</v>
      </c>
      <c r="T179" s="228">
        <f t="shared" si="99"/>
        <v>0</v>
      </c>
      <c r="U179" s="228">
        <f t="shared" si="99"/>
        <v>0</v>
      </c>
      <c r="V179" s="228">
        <f>V177+V178</f>
        <v>0</v>
      </c>
      <c r="W179" s="228">
        <f>W177+W178</f>
        <v>3087.260885211896</v>
      </c>
    </row>
    <row r="180" spans="5:23">
      <c r="E180" s="214">
        <v>44562</v>
      </c>
      <c r="F180" s="214" t="s">
        <v>698</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698</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00">SUM(I181:V181)</f>
        <v>0</v>
      </c>
    </row>
    <row r="182" spans="5:23">
      <c r="E182" s="214">
        <v>44621</v>
      </c>
      <c r="F182" s="214" t="s">
        <v>698</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00"/>
        <v>0</v>
      </c>
    </row>
    <row r="183" spans="5:23">
      <c r="E183" s="214">
        <v>44652</v>
      </c>
      <c r="F183" s="214" t="s">
        <v>698</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00"/>
        <v>0</v>
      </c>
    </row>
    <row r="184" spans="5:23">
      <c r="E184" s="214">
        <v>44682</v>
      </c>
      <c r="F184" s="214" t="s">
        <v>698</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00"/>
        <v>0</v>
      </c>
    </row>
    <row r="185" spans="5:23">
      <c r="E185" s="214">
        <v>44713</v>
      </c>
      <c r="F185" s="214" t="s">
        <v>698</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00"/>
        <v>0</v>
      </c>
    </row>
    <row r="186" spans="5:23">
      <c r="E186" s="214">
        <v>44743</v>
      </c>
      <c r="F186" s="214" t="s">
        <v>698</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00"/>
        <v>0</v>
      </c>
    </row>
    <row r="187" spans="5:23">
      <c r="E187" s="214">
        <v>44774</v>
      </c>
      <c r="F187" s="214" t="s">
        <v>698</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00"/>
        <v>0</v>
      </c>
    </row>
    <row r="188" spans="5:23">
      <c r="E188" s="214">
        <v>44805</v>
      </c>
      <c r="F188" s="214" t="s">
        <v>698</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00"/>
        <v>0</v>
      </c>
    </row>
    <row r="189" spans="5:23">
      <c r="E189" s="214">
        <v>44835</v>
      </c>
      <c r="F189" s="214" t="s">
        <v>698</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00"/>
        <v>0</v>
      </c>
    </row>
    <row r="190" spans="5:23">
      <c r="E190" s="214">
        <v>44866</v>
      </c>
      <c r="F190" s="214" t="s">
        <v>698</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00"/>
        <v>0</v>
      </c>
    </row>
    <row r="191" spans="5:23">
      <c r="E191" s="214">
        <v>44896</v>
      </c>
      <c r="F191" s="214" t="s">
        <v>698</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 thickBot="1">
      <c r="E192" s="216" t="s">
        <v>694</v>
      </c>
      <c r="F192" s="216"/>
      <c r="G192" s="217"/>
      <c r="H192" s="218"/>
      <c r="I192" s="219">
        <f>SUM(I179:I191)</f>
        <v>0</v>
      </c>
      <c r="J192" s="219">
        <f>SUM(J179:J191)</f>
        <v>1721.0906883493028</v>
      </c>
      <c r="K192" s="219">
        <f t="shared" ref="K192:V192" si="101">SUM(K179:K191)</f>
        <v>1182.7117288938664</v>
      </c>
      <c r="L192" s="219">
        <f t="shared" si="101"/>
        <v>186.12513273643901</v>
      </c>
      <c r="M192" s="219">
        <f t="shared" si="101"/>
        <v>-2.6666647677120197</v>
      </c>
      <c r="N192" s="219">
        <f t="shared" si="101"/>
        <v>0</v>
      </c>
      <c r="O192" s="219">
        <f t="shared" si="101"/>
        <v>0</v>
      </c>
      <c r="P192" s="219">
        <f t="shared" si="101"/>
        <v>0</v>
      </c>
      <c r="Q192" s="219">
        <f t="shared" si="101"/>
        <v>0</v>
      </c>
      <c r="R192" s="219">
        <f t="shared" si="101"/>
        <v>0</v>
      </c>
      <c r="S192" s="219">
        <f t="shared" si="101"/>
        <v>0</v>
      </c>
      <c r="T192" s="219">
        <f t="shared" si="101"/>
        <v>0</v>
      </c>
      <c r="U192" s="219">
        <f t="shared" si="101"/>
        <v>0</v>
      </c>
      <c r="V192" s="219">
        <f t="shared" si="101"/>
        <v>0</v>
      </c>
      <c r="W192" s="219">
        <f>SUM(W179:W191)</f>
        <v>3087.260885211896</v>
      </c>
    </row>
    <row r="193" spans="5:23" ht="1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695</v>
      </c>
      <c r="F194" s="225"/>
      <c r="G194" s="226"/>
      <c r="H194" s="227"/>
      <c r="I194" s="228">
        <f>I192+I193</f>
        <v>0</v>
      </c>
      <c r="J194" s="228">
        <f t="shared" ref="J194:U194" si="102">J192+J193</f>
        <v>1721.0906883493028</v>
      </c>
      <c r="K194" s="228">
        <f t="shared" si="102"/>
        <v>1182.7117288938664</v>
      </c>
      <c r="L194" s="228">
        <f t="shared" si="102"/>
        <v>186.12513273643901</v>
      </c>
      <c r="M194" s="228">
        <f t="shared" si="102"/>
        <v>-2.6666647677120197</v>
      </c>
      <c r="N194" s="228">
        <f t="shared" si="102"/>
        <v>0</v>
      </c>
      <c r="O194" s="228">
        <f t="shared" si="102"/>
        <v>0</v>
      </c>
      <c r="P194" s="228">
        <f t="shared" si="102"/>
        <v>0</v>
      </c>
      <c r="Q194" s="228">
        <f t="shared" si="102"/>
        <v>0</v>
      </c>
      <c r="R194" s="228">
        <f t="shared" si="102"/>
        <v>0</v>
      </c>
      <c r="S194" s="228">
        <f t="shared" si="102"/>
        <v>0</v>
      </c>
      <c r="T194" s="228">
        <f t="shared" si="102"/>
        <v>0</v>
      </c>
      <c r="U194" s="228">
        <f t="shared" si="102"/>
        <v>0</v>
      </c>
      <c r="V194" s="228">
        <f>V192+V193</f>
        <v>0</v>
      </c>
      <c r="W194" s="228">
        <f>W192+W193</f>
        <v>3087.260885211896</v>
      </c>
    </row>
    <row r="195" spans="5:23">
      <c r="E195" s="214">
        <v>44927</v>
      </c>
      <c r="F195" s="214" t="s">
        <v>699</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699</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3">SUM(I196:V196)</f>
        <v>0</v>
      </c>
    </row>
    <row r="197" spans="5:23">
      <c r="E197" s="214">
        <v>44986</v>
      </c>
      <c r="F197" s="214" t="s">
        <v>699</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3"/>
        <v>0</v>
      </c>
    </row>
    <row r="198" spans="5:23">
      <c r="E198" s="214">
        <v>45017</v>
      </c>
      <c r="F198" s="214" t="s">
        <v>699</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3"/>
        <v>0</v>
      </c>
    </row>
    <row r="199" spans="5:23">
      <c r="E199" s="214">
        <v>45047</v>
      </c>
      <c r="F199" s="214" t="s">
        <v>699</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3"/>
        <v>0</v>
      </c>
    </row>
    <row r="200" spans="5:23">
      <c r="E200" s="214">
        <v>45078</v>
      </c>
      <c r="F200" s="214" t="s">
        <v>699</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3"/>
        <v>0</v>
      </c>
    </row>
    <row r="201" spans="5:23">
      <c r="E201" s="214">
        <v>45108</v>
      </c>
      <c r="F201" s="214" t="s">
        <v>699</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3"/>
        <v>0</v>
      </c>
    </row>
    <row r="202" spans="5:23">
      <c r="E202" s="214">
        <v>45139</v>
      </c>
      <c r="F202" s="214" t="s">
        <v>699</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3"/>
        <v>0</v>
      </c>
    </row>
    <row r="203" spans="5:23">
      <c r="E203" s="214">
        <v>45170</v>
      </c>
      <c r="F203" s="214" t="s">
        <v>699</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3"/>
        <v>0</v>
      </c>
    </row>
    <row r="204" spans="5:23">
      <c r="E204" s="214">
        <v>45200</v>
      </c>
      <c r="F204" s="214" t="s">
        <v>699</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3"/>
        <v>0</v>
      </c>
    </row>
    <row r="205" spans="5:23">
      <c r="E205" s="214">
        <v>45231</v>
      </c>
      <c r="F205" s="214" t="s">
        <v>699</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3"/>
        <v>0</v>
      </c>
    </row>
    <row r="206" spans="5:23">
      <c r="E206" s="214">
        <v>45261</v>
      </c>
      <c r="F206" s="214" t="s">
        <v>699</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 thickBot="1">
      <c r="E207" s="216" t="s">
        <v>696</v>
      </c>
      <c r="F207" s="216"/>
      <c r="G207" s="217"/>
      <c r="H207" s="218"/>
      <c r="I207" s="219">
        <f>SUM(I194:I206)</f>
        <v>0</v>
      </c>
      <c r="J207" s="219">
        <f>SUM(J194:J206)</f>
        <v>1721.0906883493028</v>
      </c>
      <c r="K207" s="219">
        <f t="shared" ref="K207:V207" si="104">SUM(K194:K206)</f>
        <v>1182.7117288938664</v>
      </c>
      <c r="L207" s="219">
        <f t="shared" si="104"/>
        <v>186.12513273643901</v>
      </c>
      <c r="M207" s="219">
        <f t="shared" si="104"/>
        <v>-2.6666647677120197</v>
      </c>
      <c r="N207" s="219">
        <f t="shared" si="104"/>
        <v>0</v>
      </c>
      <c r="O207" s="219">
        <f t="shared" si="104"/>
        <v>0</v>
      </c>
      <c r="P207" s="219">
        <f t="shared" si="104"/>
        <v>0</v>
      </c>
      <c r="Q207" s="219">
        <f t="shared" si="104"/>
        <v>0</v>
      </c>
      <c r="R207" s="219">
        <f t="shared" si="104"/>
        <v>0</v>
      </c>
      <c r="S207" s="219">
        <f t="shared" si="104"/>
        <v>0</v>
      </c>
      <c r="T207" s="219">
        <f t="shared" si="104"/>
        <v>0</v>
      </c>
      <c r="U207" s="219">
        <f t="shared" si="104"/>
        <v>0</v>
      </c>
      <c r="V207" s="219">
        <f t="shared" si="104"/>
        <v>0</v>
      </c>
      <c r="W207" s="219">
        <f>SUM(W194:W206)</f>
        <v>3087.260885211896</v>
      </c>
    </row>
    <row r="208" spans="5:23" ht="1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714</v>
      </c>
      <c r="F209" s="225"/>
      <c r="G209" s="226"/>
      <c r="H209" s="227"/>
      <c r="I209" s="228">
        <f>I207+I208</f>
        <v>0</v>
      </c>
      <c r="J209" s="228">
        <f t="shared" ref="J209:U209" si="105">J207+J208</f>
        <v>1721.0906883493028</v>
      </c>
      <c r="K209" s="228">
        <f t="shared" si="105"/>
        <v>1182.7117288938664</v>
      </c>
      <c r="L209" s="228">
        <f t="shared" si="105"/>
        <v>186.12513273643901</v>
      </c>
      <c r="M209" s="228">
        <f t="shared" si="105"/>
        <v>-2.6666647677120197</v>
      </c>
      <c r="N209" s="228">
        <f t="shared" si="105"/>
        <v>0</v>
      </c>
      <c r="O209" s="228">
        <f t="shared" si="105"/>
        <v>0</v>
      </c>
      <c r="P209" s="228">
        <f t="shared" si="105"/>
        <v>0</v>
      </c>
      <c r="Q209" s="228">
        <f t="shared" si="105"/>
        <v>0</v>
      </c>
      <c r="R209" s="228">
        <f t="shared" si="105"/>
        <v>0</v>
      </c>
      <c r="S209" s="228">
        <f t="shared" si="105"/>
        <v>0</v>
      </c>
      <c r="T209" s="228">
        <f t="shared" si="105"/>
        <v>0</v>
      </c>
      <c r="U209" s="228">
        <f t="shared" si="105"/>
        <v>0</v>
      </c>
      <c r="V209" s="228">
        <f>V207+V208</f>
        <v>0</v>
      </c>
      <c r="W209" s="228">
        <f>W207+W208</f>
        <v>3087.260885211896</v>
      </c>
    </row>
    <row r="210" spans="5:23">
      <c r="E210" s="214">
        <v>45292</v>
      </c>
      <c r="F210" s="214" t="s">
        <v>718</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718</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6">SUM(I211:V211)</f>
        <v>0</v>
      </c>
    </row>
    <row r="212" spans="5:23">
      <c r="E212" s="214">
        <v>45352</v>
      </c>
      <c r="F212" s="214" t="s">
        <v>718</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6"/>
        <v>0</v>
      </c>
    </row>
    <row r="213" spans="5:23">
      <c r="E213" s="214">
        <v>45383</v>
      </c>
      <c r="F213" s="214" t="s">
        <v>718</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6"/>
        <v>0</v>
      </c>
    </row>
    <row r="214" spans="5:23">
      <c r="E214" s="214">
        <v>45413</v>
      </c>
      <c r="F214" s="214" t="s">
        <v>718</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6"/>
        <v>0</v>
      </c>
    </row>
    <row r="215" spans="5:23">
      <c r="E215" s="214">
        <v>45444</v>
      </c>
      <c r="F215" s="214" t="s">
        <v>718</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6"/>
        <v>0</v>
      </c>
    </row>
    <row r="216" spans="5:23">
      <c r="E216" s="214">
        <v>45474</v>
      </c>
      <c r="F216" s="214" t="s">
        <v>718</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6"/>
        <v>0</v>
      </c>
    </row>
    <row r="217" spans="5:23">
      <c r="E217" s="214">
        <v>45505</v>
      </c>
      <c r="F217" s="214" t="s">
        <v>718</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6"/>
        <v>0</v>
      </c>
    </row>
    <row r="218" spans="5:23">
      <c r="E218" s="214">
        <v>45536</v>
      </c>
      <c r="F218" s="214" t="s">
        <v>718</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6"/>
        <v>0</v>
      </c>
    </row>
    <row r="219" spans="5:23">
      <c r="E219" s="214">
        <v>45566</v>
      </c>
      <c r="F219" s="214" t="s">
        <v>718</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6"/>
        <v>0</v>
      </c>
    </row>
    <row r="220" spans="5:23">
      <c r="E220" s="214">
        <v>45597</v>
      </c>
      <c r="F220" s="214" t="s">
        <v>718</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6"/>
        <v>0</v>
      </c>
    </row>
    <row r="221" spans="5:23">
      <c r="E221" s="214">
        <v>45627</v>
      </c>
      <c r="F221" s="214" t="s">
        <v>718</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 thickBot="1">
      <c r="E222" s="216" t="s">
        <v>716</v>
      </c>
      <c r="F222" s="216"/>
      <c r="G222" s="217"/>
      <c r="H222" s="218"/>
      <c r="I222" s="219">
        <f>SUM(I209:I221)</f>
        <v>0</v>
      </c>
      <c r="J222" s="219">
        <f>SUM(J209:J221)</f>
        <v>1721.0906883493028</v>
      </c>
      <c r="K222" s="219">
        <f t="shared" ref="K222:V222" si="107">SUM(K209:K221)</f>
        <v>1182.7117288938664</v>
      </c>
      <c r="L222" s="219">
        <f t="shared" si="107"/>
        <v>186.12513273643901</v>
      </c>
      <c r="M222" s="219">
        <f t="shared" si="107"/>
        <v>-2.6666647677120197</v>
      </c>
      <c r="N222" s="219">
        <f t="shared" si="107"/>
        <v>0</v>
      </c>
      <c r="O222" s="219">
        <f t="shared" si="107"/>
        <v>0</v>
      </c>
      <c r="P222" s="219">
        <f t="shared" si="107"/>
        <v>0</v>
      </c>
      <c r="Q222" s="219">
        <f t="shared" si="107"/>
        <v>0</v>
      </c>
      <c r="R222" s="219">
        <f t="shared" si="107"/>
        <v>0</v>
      </c>
      <c r="S222" s="219">
        <f t="shared" si="107"/>
        <v>0</v>
      </c>
      <c r="T222" s="219">
        <f t="shared" si="107"/>
        <v>0</v>
      </c>
      <c r="U222" s="219">
        <f t="shared" si="107"/>
        <v>0</v>
      </c>
      <c r="V222" s="219">
        <f t="shared" si="107"/>
        <v>0</v>
      </c>
      <c r="W222" s="219">
        <f>SUM(W209:W221)</f>
        <v>3087.260885211896</v>
      </c>
    </row>
    <row r="223" spans="5:23" ht="1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715</v>
      </c>
      <c r="F224" s="225"/>
      <c r="G224" s="226"/>
      <c r="H224" s="227"/>
      <c r="I224" s="228">
        <f>I222+I223</f>
        <v>0</v>
      </c>
      <c r="J224" s="228">
        <f t="shared" ref="J224:U224" si="108">J222+J223</f>
        <v>1721.0906883493028</v>
      </c>
      <c r="K224" s="228">
        <f t="shared" si="108"/>
        <v>1182.7117288938664</v>
      </c>
      <c r="L224" s="228">
        <f t="shared" si="108"/>
        <v>186.12513273643901</v>
      </c>
      <c r="M224" s="228">
        <f t="shared" si="108"/>
        <v>-2.6666647677120197</v>
      </c>
      <c r="N224" s="228">
        <f t="shared" si="108"/>
        <v>0</v>
      </c>
      <c r="O224" s="228">
        <f t="shared" si="108"/>
        <v>0</v>
      </c>
      <c r="P224" s="228">
        <f t="shared" si="108"/>
        <v>0</v>
      </c>
      <c r="Q224" s="228">
        <f t="shared" si="108"/>
        <v>0</v>
      </c>
      <c r="R224" s="228">
        <f t="shared" si="108"/>
        <v>0</v>
      </c>
      <c r="S224" s="228">
        <f t="shared" si="108"/>
        <v>0</v>
      </c>
      <c r="T224" s="228">
        <f t="shared" si="108"/>
        <v>0</v>
      </c>
      <c r="U224" s="228">
        <f t="shared" si="108"/>
        <v>0</v>
      </c>
      <c r="V224" s="228">
        <f>V222+V223</f>
        <v>0</v>
      </c>
      <c r="W224" s="228">
        <f>W222+W223</f>
        <v>3087.260885211896</v>
      </c>
    </row>
    <row r="225" spans="5:23">
      <c r="E225" s="214">
        <v>45658</v>
      </c>
      <c r="F225" s="214" t="s">
        <v>719</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719</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9">SUM(I226:V226)</f>
        <v>0</v>
      </c>
    </row>
    <row r="227" spans="5:23">
      <c r="E227" s="214">
        <v>45717</v>
      </c>
      <c r="F227" s="214" t="s">
        <v>719</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9"/>
        <v>0</v>
      </c>
    </row>
    <row r="228" spans="5:23">
      <c r="E228" s="214">
        <v>45748</v>
      </c>
      <c r="F228" s="214" t="s">
        <v>719</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9"/>
        <v>0</v>
      </c>
    </row>
    <row r="229" spans="5:23">
      <c r="E229" s="214">
        <v>45778</v>
      </c>
      <c r="F229" s="214" t="s">
        <v>719</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9"/>
        <v>0</v>
      </c>
    </row>
    <row r="230" spans="5:23">
      <c r="E230" s="214">
        <v>45809</v>
      </c>
      <c r="F230" s="214" t="s">
        <v>719</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9"/>
        <v>0</v>
      </c>
    </row>
    <row r="231" spans="5:23">
      <c r="E231" s="214">
        <v>45839</v>
      </c>
      <c r="F231" s="214" t="s">
        <v>719</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9"/>
        <v>0</v>
      </c>
    </row>
    <row r="232" spans="5:23">
      <c r="E232" s="214">
        <v>45870</v>
      </c>
      <c r="F232" s="214" t="s">
        <v>719</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9"/>
        <v>0</v>
      </c>
    </row>
    <row r="233" spans="5:23">
      <c r="E233" s="214">
        <v>45901</v>
      </c>
      <c r="F233" s="214" t="s">
        <v>719</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9"/>
        <v>0</v>
      </c>
    </row>
    <row r="234" spans="5:23">
      <c r="E234" s="214">
        <v>45931</v>
      </c>
      <c r="F234" s="214" t="s">
        <v>719</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9"/>
        <v>0</v>
      </c>
    </row>
    <row r="235" spans="5:23">
      <c r="E235" s="214">
        <v>45962</v>
      </c>
      <c r="F235" s="214" t="s">
        <v>719</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9"/>
        <v>0</v>
      </c>
    </row>
    <row r="236" spans="5:23">
      <c r="E236" s="214">
        <v>45992</v>
      </c>
      <c r="F236" s="214" t="s">
        <v>719</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 thickBot="1">
      <c r="E237" s="216" t="s">
        <v>717</v>
      </c>
      <c r="F237" s="216"/>
      <c r="G237" s="217"/>
      <c r="H237" s="218"/>
      <c r="I237" s="219">
        <f>SUM(I224:I236)</f>
        <v>0</v>
      </c>
      <c r="J237" s="219">
        <f>SUM(J224:J236)</f>
        <v>1721.0906883493028</v>
      </c>
      <c r="K237" s="219">
        <f t="shared" ref="K237:U237" si="110">SUM(K224:K236)</f>
        <v>1182.7117288938664</v>
      </c>
      <c r="L237" s="219">
        <f t="shared" si="110"/>
        <v>186.12513273643901</v>
      </c>
      <c r="M237" s="219">
        <f>SUM(M224:M236)</f>
        <v>-2.6666647677120197</v>
      </c>
      <c r="N237" s="219">
        <f t="shared" si="110"/>
        <v>0</v>
      </c>
      <c r="O237" s="219">
        <f t="shared" si="110"/>
        <v>0</v>
      </c>
      <c r="P237" s="219">
        <f t="shared" si="110"/>
        <v>0</v>
      </c>
      <c r="Q237" s="219">
        <f t="shared" si="110"/>
        <v>0</v>
      </c>
      <c r="R237" s="219">
        <f t="shared" si="110"/>
        <v>0</v>
      </c>
      <c r="S237" s="219">
        <f t="shared" si="110"/>
        <v>0</v>
      </c>
      <c r="T237" s="219">
        <f t="shared" si="110"/>
        <v>0</v>
      </c>
      <c r="U237" s="219">
        <f t="shared" si="110"/>
        <v>0</v>
      </c>
      <c r="V237" s="219">
        <f>SUM(V224:V236)</f>
        <v>0</v>
      </c>
      <c r="W237" s="219">
        <f>SUM(W224:W236)</f>
        <v>3087.260885211896</v>
      </c>
    </row>
    <row r="238" spans="5:23" ht="1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239"/>
  <sheetViews>
    <sheetView topLeftCell="A22" zoomScale="99" zoomScaleNormal="99" workbookViewId="0">
      <pane xSplit="8" ySplit="5" topLeftCell="I210" activePane="bottomRight" state="frozen"/>
      <selection activeCell="A22" sqref="A22"/>
      <selection pane="topRight" activeCell="I22" sqref="I22"/>
      <selection pane="bottomLeft" activeCell="A27" sqref="A27"/>
      <selection pane="bottomRight" activeCell="H213" sqref="H213"/>
    </sheetView>
  </sheetViews>
  <sheetFormatPr defaultColWidth="9" defaultRowHeight="14.5" outlineLevelRow="1"/>
  <cols>
    <col min="1" max="1" width="6" style="12" customWidth="1"/>
    <col min="2" max="2" width="24.26953125" style="12" customWidth="1"/>
    <col min="3" max="3" width="11.36328125" style="12" customWidth="1"/>
    <col min="4" max="4" width="37.6328125" style="12" customWidth="1"/>
    <col min="5" max="5" width="35" style="12" hidden="1" customWidth="1"/>
    <col min="6" max="6" width="26.6328125" style="12" hidden="1" customWidth="1"/>
    <col min="7" max="7" width="17" style="12" hidden="1" customWidth="1"/>
    <col min="8" max="8" width="19.36328125" style="12" customWidth="1"/>
    <col min="9" max="10" width="23" style="632" customWidth="1"/>
    <col min="11" max="11" width="2" style="16" customWidth="1"/>
    <col min="12" max="16" width="9" style="12" customWidth="1"/>
    <col min="17" max="41" width="9" style="12"/>
    <col min="42" max="42" width="2" style="12" customWidth="1"/>
    <col min="43" max="43" width="12.6328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9"/>
      <c r="D13" s="634" t="s">
        <v>406</v>
      </c>
      <c r="E13" s="17"/>
      <c r="F13" s="177"/>
      <c r="G13" s="178"/>
      <c r="H13" s="179"/>
      <c r="K13" s="179"/>
      <c r="L13" s="177"/>
      <c r="M13" s="177"/>
      <c r="N13" s="177"/>
      <c r="O13" s="177"/>
      <c r="P13" s="177"/>
      <c r="Q13" s="180"/>
    </row>
    <row r="14" spans="2:73" ht="30" customHeight="1" outlineLevel="1" thickBot="1">
      <c r="B14" s="90"/>
      <c r="D14" s="607" t="s">
        <v>550</v>
      </c>
      <c r="I14" s="12"/>
      <c r="J14" s="12"/>
      <c r="BU14" s="12"/>
    </row>
    <row r="15" spans="2:73" ht="26.25" customHeight="1" outlineLevel="1">
      <c r="C15" s="90"/>
      <c r="I15" s="12"/>
      <c r="J15" s="12"/>
    </row>
    <row r="16" spans="2:73" ht="23.25" customHeight="1" outlineLevel="1">
      <c r="B16" s="116" t="s">
        <v>504</v>
      </c>
      <c r="C16" s="90"/>
      <c r="D16" s="612" t="s">
        <v>609</v>
      </c>
      <c r="E16" s="602"/>
      <c r="F16" s="602"/>
      <c r="G16" s="613"/>
      <c r="H16" s="602"/>
      <c r="I16" s="602"/>
      <c r="J16" s="602"/>
      <c r="K16" s="637"/>
      <c r="L16" s="602"/>
      <c r="M16" s="602"/>
      <c r="N16" s="602"/>
      <c r="O16" s="602"/>
      <c r="P16" s="602"/>
      <c r="Q16" s="602"/>
      <c r="R16" s="602"/>
      <c r="S16" s="602"/>
      <c r="T16" s="602"/>
      <c r="U16" s="602"/>
      <c r="V16" s="602"/>
      <c r="W16" s="602"/>
      <c r="X16" s="602"/>
      <c r="Y16" s="602"/>
      <c r="Z16" s="602"/>
      <c r="AA16" s="602"/>
      <c r="AB16" s="602"/>
      <c r="AC16" s="602"/>
      <c r="AD16" s="602"/>
      <c r="AE16" s="602"/>
      <c r="AF16" s="602"/>
      <c r="AG16" s="602"/>
    </row>
    <row r="17" spans="2:73" ht="23.25" customHeight="1" outlineLevel="1">
      <c r="B17" s="687" t="s">
        <v>603</v>
      </c>
      <c r="C17" s="90"/>
      <c r="D17" s="608" t="s">
        <v>583</v>
      </c>
      <c r="E17" s="602"/>
      <c r="F17" s="602"/>
      <c r="G17" s="613"/>
      <c r="H17" s="602"/>
      <c r="I17" s="602"/>
      <c r="J17" s="602"/>
      <c r="K17" s="637"/>
      <c r="L17" s="602"/>
      <c r="M17" s="602"/>
      <c r="N17" s="602"/>
      <c r="O17" s="602"/>
      <c r="P17" s="602"/>
      <c r="Q17" s="602"/>
      <c r="R17" s="602"/>
      <c r="S17" s="602"/>
      <c r="T17" s="602"/>
      <c r="U17" s="602"/>
      <c r="V17" s="602"/>
      <c r="W17" s="602"/>
      <c r="X17" s="602"/>
      <c r="Y17" s="602"/>
      <c r="Z17" s="602"/>
      <c r="AA17" s="602"/>
      <c r="AB17" s="602"/>
      <c r="AC17" s="602"/>
      <c r="AD17" s="602"/>
      <c r="AE17" s="602"/>
      <c r="AF17" s="602"/>
      <c r="AG17" s="602"/>
    </row>
    <row r="18" spans="2:73" ht="23.25" customHeight="1" outlineLevel="1">
      <c r="C18" s="90"/>
      <c r="D18" s="608" t="s">
        <v>616</v>
      </c>
      <c r="E18" s="602"/>
      <c r="F18" s="602"/>
      <c r="G18" s="613"/>
      <c r="H18" s="602"/>
      <c r="I18" s="602"/>
      <c r="J18" s="602"/>
      <c r="K18" s="637"/>
      <c r="L18" s="602"/>
      <c r="M18" s="602"/>
      <c r="N18" s="602"/>
      <c r="O18" s="602"/>
      <c r="P18" s="602"/>
      <c r="Q18" s="602"/>
      <c r="R18" s="602"/>
      <c r="S18" s="602"/>
      <c r="T18" s="602"/>
      <c r="U18" s="602"/>
      <c r="V18" s="602"/>
      <c r="W18" s="602"/>
      <c r="X18" s="602"/>
      <c r="Y18" s="602"/>
      <c r="Z18" s="602"/>
      <c r="AA18" s="602"/>
      <c r="AB18" s="602"/>
      <c r="AC18" s="602"/>
      <c r="AD18" s="602"/>
      <c r="AE18" s="602"/>
      <c r="AF18" s="602"/>
      <c r="AG18" s="602"/>
    </row>
    <row r="19" spans="2:73" ht="23.25" customHeight="1" outlineLevel="1">
      <c r="C19" s="90"/>
      <c r="D19" s="608" t="s">
        <v>615</v>
      </c>
      <c r="E19" s="602"/>
      <c r="F19" s="602"/>
      <c r="G19" s="613"/>
      <c r="H19" s="602"/>
      <c r="I19" s="602"/>
      <c r="J19" s="602"/>
      <c r="K19" s="637"/>
      <c r="L19" s="602"/>
      <c r="M19" s="602"/>
      <c r="N19" s="602"/>
      <c r="O19" s="602"/>
      <c r="P19" s="602"/>
      <c r="Q19" s="602"/>
      <c r="R19" s="602"/>
      <c r="S19" s="602"/>
      <c r="T19" s="602"/>
      <c r="U19" s="602"/>
      <c r="V19" s="602"/>
      <c r="W19" s="602"/>
      <c r="X19" s="602"/>
      <c r="Y19" s="602"/>
      <c r="Z19" s="602"/>
      <c r="AA19" s="602"/>
      <c r="AB19" s="602"/>
      <c r="AC19" s="602"/>
      <c r="AD19" s="602"/>
      <c r="AE19" s="602"/>
      <c r="AF19" s="602"/>
      <c r="AG19" s="602"/>
    </row>
    <row r="20" spans="2:73" ht="23.25" customHeight="1" outlineLevel="1">
      <c r="C20" s="90"/>
      <c r="D20" s="608" t="s">
        <v>617</v>
      </c>
      <c r="E20" s="602"/>
      <c r="F20" s="602"/>
      <c r="G20" s="613"/>
      <c r="H20" s="602"/>
      <c r="I20" s="602"/>
      <c r="J20" s="602"/>
      <c r="K20" s="637"/>
      <c r="L20" s="602"/>
      <c r="M20" s="602"/>
      <c r="N20" s="602"/>
      <c r="O20" s="602"/>
      <c r="P20" s="602"/>
      <c r="Q20" s="602"/>
      <c r="R20" s="602"/>
      <c r="S20" s="602"/>
      <c r="T20" s="602"/>
      <c r="U20" s="602"/>
      <c r="V20" s="602"/>
      <c r="W20" s="602"/>
      <c r="X20" s="602"/>
      <c r="Y20" s="602"/>
      <c r="Z20" s="602"/>
      <c r="AA20" s="602"/>
      <c r="AB20" s="602"/>
      <c r="AC20" s="602"/>
      <c r="AD20" s="602"/>
      <c r="AE20" s="602"/>
      <c r="AF20" s="602"/>
      <c r="AG20" s="602"/>
    </row>
    <row r="21" spans="2:73" ht="23.25" customHeight="1" outlineLevel="1">
      <c r="C21" s="90"/>
      <c r="D21" s="690" t="s">
        <v>626</v>
      </c>
      <c r="E21" s="602"/>
      <c r="F21" s="602"/>
      <c r="G21" s="613"/>
      <c r="H21" s="602"/>
      <c r="I21" s="602"/>
      <c r="J21" s="602"/>
      <c r="K21" s="637"/>
      <c r="L21" s="602"/>
      <c r="M21" s="602"/>
      <c r="N21" s="602"/>
      <c r="O21" s="602"/>
      <c r="P21" s="602"/>
      <c r="Q21" s="602"/>
      <c r="R21" s="602"/>
      <c r="S21" s="602"/>
      <c r="T21" s="602"/>
      <c r="U21" s="602"/>
      <c r="V21" s="602"/>
      <c r="W21" s="602"/>
      <c r="X21" s="602"/>
      <c r="Y21" s="602"/>
      <c r="Z21" s="602"/>
      <c r="AA21" s="602"/>
      <c r="AB21" s="602"/>
      <c r="AC21" s="602"/>
      <c r="AD21" s="602"/>
      <c r="AE21" s="602"/>
      <c r="AF21" s="602"/>
      <c r="AG21" s="602"/>
    </row>
    <row r="22" spans="2:73">
      <c r="I22" s="12"/>
      <c r="J22" s="12"/>
    </row>
    <row r="23" spans="2:73" ht="15.5">
      <c r="B23" s="182" t="s">
        <v>588</v>
      </c>
      <c r="H23" s="10"/>
      <c r="I23" s="10"/>
      <c r="J23" s="10"/>
    </row>
    <row r="24" spans="2:73" s="667" customFormat="1" ht="21" customHeight="1">
      <c r="B24" s="689" t="s">
        <v>592</v>
      </c>
      <c r="C24" s="830" t="s">
        <v>593</v>
      </c>
      <c r="D24" s="830"/>
      <c r="E24" s="830"/>
      <c r="F24" s="830"/>
      <c r="G24" s="830"/>
      <c r="H24" s="675" t="s">
        <v>590</v>
      </c>
      <c r="I24" s="675" t="s">
        <v>589</v>
      </c>
      <c r="J24" s="675" t="s">
        <v>591</v>
      </c>
      <c r="K24" s="666"/>
      <c r="L24" s="667" t="s">
        <v>593</v>
      </c>
      <c r="AQ24" s="667" t="s">
        <v>593</v>
      </c>
      <c r="BU24" s="666"/>
    </row>
    <row r="25" spans="2:73" s="250" customFormat="1" ht="49.5" customHeight="1">
      <c r="B25" s="245" t="s">
        <v>472</v>
      </c>
      <c r="C25" s="245" t="s">
        <v>211</v>
      </c>
      <c r="D25" s="625" t="s">
        <v>473</v>
      </c>
      <c r="E25" s="245" t="s">
        <v>208</v>
      </c>
      <c r="F25" s="245" t="s">
        <v>474</v>
      </c>
      <c r="G25" s="245" t="s">
        <v>475</v>
      </c>
      <c r="H25" s="625" t="s">
        <v>476</v>
      </c>
      <c r="I25" s="633" t="s">
        <v>581</v>
      </c>
      <c r="J25" s="640" t="s">
        <v>582</v>
      </c>
      <c r="K25" s="638"/>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8"/>
      <c r="I26" s="631"/>
      <c r="J26" s="631"/>
      <c r="K26" s="639"/>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ht="15.5">
      <c r="B27" s="733" t="s">
        <v>208</v>
      </c>
      <c r="C27" s="733" t="s">
        <v>723</v>
      </c>
      <c r="D27" s="733" t="s">
        <v>725</v>
      </c>
      <c r="E27" s="733"/>
      <c r="F27" s="733"/>
      <c r="G27" s="733"/>
      <c r="H27" s="733">
        <v>2013</v>
      </c>
      <c r="I27" s="641" t="s">
        <v>571</v>
      </c>
      <c r="J27" s="641" t="s">
        <v>587</v>
      </c>
      <c r="K27" s="630"/>
      <c r="L27" s="736">
        <v>0</v>
      </c>
      <c r="M27" s="736">
        <v>0</v>
      </c>
      <c r="N27" s="736">
        <v>26.438029868000001</v>
      </c>
      <c r="O27" s="736">
        <v>26.438029868000001</v>
      </c>
      <c r="P27" s="736">
        <v>26.438029868000001</v>
      </c>
      <c r="Q27" s="736">
        <v>26.438029868000001</v>
      </c>
      <c r="R27" s="736">
        <v>0</v>
      </c>
      <c r="S27" s="736">
        <v>0</v>
      </c>
      <c r="T27" s="736">
        <v>0</v>
      </c>
      <c r="U27" s="736">
        <v>0</v>
      </c>
      <c r="V27" s="736">
        <v>0</v>
      </c>
      <c r="W27" s="736">
        <v>0</v>
      </c>
      <c r="X27" s="736">
        <v>0</v>
      </c>
      <c r="Y27" s="736">
        <v>0</v>
      </c>
      <c r="Z27" s="736">
        <v>0</v>
      </c>
      <c r="AA27" s="736">
        <v>0</v>
      </c>
      <c r="AB27" s="736">
        <v>0</v>
      </c>
      <c r="AC27" s="736">
        <v>0</v>
      </c>
      <c r="AD27" s="736">
        <v>0</v>
      </c>
      <c r="AE27" s="736">
        <v>0</v>
      </c>
      <c r="AF27" s="736">
        <v>0</v>
      </c>
      <c r="AG27" s="736">
        <v>0</v>
      </c>
      <c r="AH27" s="736">
        <v>0</v>
      </c>
      <c r="AI27" s="736">
        <v>0</v>
      </c>
      <c r="AJ27" s="736">
        <v>0</v>
      </c>
      <c r="AK27" s="736">
        <v>0</v>
      </c>
      <c r="AL27" s="736">
        <v>0</v>
      </c>
      <c r="AM27" s="736">
        <v>0</v>
      </c>
      <c r="AN27" s="736">
        <v>0</v>
      </c>
      <c r="AO27" s="736">
        <v>0</v>
      </c>
      <c r="AP27" s="737"/>
      <c r="AQ27" s="736">
        <v>0</v>
      </c>
      <c r="AR27" s="736">
        <v>0</v>
      </c>
      <c r="AS27" s="736">
        <v>225985.907142237</v>
      </c>
      <c r="AT27" s="736">
        <v>225985.907142237</v>
      </c>
      <c r="AU27" s="736">
        <v>225985.907142237</v>
      </c>
      <c r="AV27" s="736">
        <v>225985.907142237</v>
      </c>
      <c r="AW27" s="736">
        <v>176983.33341667501</v>
      </c>
      <c r="AX27" s="736">
        <v>176983.33341667501</v>
      </c>
      <c r="AY27" s="736">
        <v>176983.33341667501</v>
      </c>
      <c r="AZ27" s="736">
        <v>170098.42180681799</v>
      </c>
      <c r="BA27" s="736">
        <v>167480.39440873399</v>
      </c>
      <c r="BB27" s="736">
        <v>160777.77173856</v>
      </c>
      <c r="BC27" s="736">
        <v>150580.63050387401</v>
      </c>
      <c r="BD27" s="736">
        <v>125668.141530874</v>
      </c>
      <c r="BE27" s="736">
        <v>125668.141530874</v>
      </c>
      <c r="BF27" s="736">
        <v>125668.141530874</v>
      </c>
      <c r="BG27" s="736">
        <v>90652.134043569997</v>
      </c>
      <c r="BH27" s="736">
        <v>761.15912932599997</v>
      </c>
      <c r="BI27" s="736">
        <v>0</v>
      </c>
      <c r="BJ27" s="736">
        <v>0</v>
      </c>
      <c r="BK27" s="736">
        <v>0</v>
      </c>
      <c r="BL27" s="736">
        <v>0</v>
      </c>
      <c r="BM27" s="736">
        <v>0</v>
      </c>
      <c r="BN27" s="736">
        <v>0</v>
      </c>
      <c r="BO27" s="736">
        <v>0</v>
      </c>
      <c r="BP27" s="736">
        <v>0</v>
      </c>
      <c r="BQ27" s="736">
        <v>0</v>
      </c>
      <c r="BR27" s="736">
        <v>0</v>
      </c>
      <c r="BS27" s="736">
        <v>0</v>
      </c>
      <c r="BT27" s="736">
        <v>0</v>
      </c>
      <c r="BU27" s="163"/>
    </row>
    <row r="28" spans="2:73">
      <c r="B28" s="733" t="s">
        <v>208</v>
      </c>
      <c r="C28" s="733" t="s">
        <v>723</v>
      </c>
      <c r="D28" s="733" t="s">
        <v>726</v>
      </c>
      <c r="E28" s="733"/>
      <c r="F28" s="733"/>
      <c r="G28" s="733"/>
      <c r="H28" s="733">
        <v>2013</v>
      </c>
      <c r="I28" s="641" t="s">
        <v>571</v>
      </c>
      <c r="J28" s="641" t="s">
        <v>587</v>
      </c>
      <c r="K28" s="630"/>
      <c r="L28" s="736">
        <v>0</v>
      </c>
      <c r="M28" s="736">
        <v>0</v>
      </c>
      <c r="N28" s="736"/>
      <c r="O28" s="736"/>
      <c r="P28" s="736"/>
      <c r="Q28" s="736"/>
      <c r="R28" s="736"/>
      <c r="S28" s="736"/>
      <c r="T28" s="736"/>
      <c r="U28" s="736"/>
      <c r="V28" s="736"/>
      <c r="W28" s="736"/>
      <c r="X28" s="736"/>
      <c r="Y28" s="736"/>
      <c r="Z28" s="736"/>
      <c r="AA28" s="736"/>
      <c r="AB28" s="736"/>
      <c r="AC28" s="736"/>
      <c r="AD28" s="736"/>
      <c r="AE28" s="736"/>
      <c r="AF28" s="736"/>
      <c r="AG28" s="736"/>
      <c r="AH28" s="736"/>
      <c r="AI28" s="736"/>
      <c r="AJ28" s="736"/>
      <c r="AK28" s="736"/>
      <c r="AL28" s="736"/>
      <c r="AM28" s="736"/>
      <c r="AN28" s="736"/>
      <c r="AO28" s="736"/>
      <c r="AP28" s="738"/>
      <c r="AQ28" s="736"/>
      <c r="AR28" s="736"/>
      <c r="AS28" s="736"/>
      <c r="AT28" s="736"/>
      <c r="AU28" s="736"/>
      <c r="AV28" s="736"/>
      <c r="AW28" s="736"/>
      <c r="AX28" s="736"/>
      <c r="AY28" s="736"/>
      <c r="AZ28" s="736"/>
      <c r="BA28" s="736"/>
      <c r="BB28" s="736"/>
      <c r="BC28" s="736"/>
      <c r="BD28" s="736"/>
      <c r="BE28" s="736"/>
      <c r="BF28" s="736"/>
      <c r="BG28" s="736"/>
      <c r="BH28" s="736"/>
      <c r="BI28" s="736"/>
      <c r="BJ28" s="736"/>
      <c r="BK28" s="736"/>
      <c r="BL28" s="736"/>
      <c r="BM28" s="736"/>
      <c r="BN28" s="736"/>
      <c r="BO28" s="736"/>
      <c r="BP28" s="736"/>
      <c r="BQ28" s="736"/>
      <c r="BR28" s="736"/>
      <c r="BS28" s="736"/>
      <c r="BT28" s="736"/>
    </row>
    <row r="29" spans="2:73">
      <c r="B29" s="733" t="s">
        <v>208</v>
      </c>
      <c r="C29" s="733" t="s">
        <v>723</v>
      </c>
      <c r="D29" s="733" t="s">
        <v>727</v>
      </c>
      <c r="E29" s="733"/>
      <c r="F29" s="733"/>
      <c r="G29" s="733"/>
      <c r="H29" s="733">
        <v>2013</v>
      </c>
      <c r="I29" s="641" t="s">
        <v>571</v>
      </c>
      <c r="J29" s="641" t="s">
        <v>587</v>
      </c>
      <c r="K29" s="630"/>
      <c r="L29" s="736">
        <v>0</v>
      </c>
      <c r="M29" s="736">
        <v>0</v>
      </c>
      <c r="N29" s="736"/>
      <c r="O29" s="736">
        <v>0</v>
      </c>
      <c r="P29" s="736">
        <v>0</v>
      </c>
      <c r="Q29" s="736">
        <v>0</v>
      </c>
      <c r="R29" s="736">
        <v>0</v>
      </c>
      <c r="S29" s="736">
        <v>0</v>
      </c>
      <c r="T29" s="736">
        <v>0</v>
      </c>
      <c r="U29" s="736">
        <v>0</v>
      </c>
      <c r="V29" s="736">
        <v>0</v>
      </c>
      <c r="W29" s="736">
        <v>0</v>
      </c>
      <c r="X29" s="736">
        <v>0</v>
      </c>
      <c r="Y29" s="736">
        <v>0</v>
      </c>
      <c r="Z29" s="736">
        <v>0</v>
      </c>
      <c r="AA29" s="736">
        <v>0</v>
      </c>
      <c r="AB29" s="736">
        <v>0</v>
      </c>
      <c r="AC29" s="736">
        <v>0</v>
      </c>
      <c r="AD29" s="736">
        <v>0</v>
      </c>
      <c r="AE29" s="736">
        <v>0</v>
      </c>
      <c r="AF29" s="736">
        <v>0</v>
      </c>
      <c r="AG29" s="736">
        <v>0</v>
      </c>
      <c r="AH29" s="736">
        <v>0</v>
      </c>
      <c r="AI29" s="736">
        <v>0</v>
      </c>
      <c r="AJ29" s="736">
        <v>0</v>
      </c>
      <c r="AK29" s="736">
        <v>0</v>
      </c>
      <c r="AL29" s="736">
        <v>0</v>
      </c>
      <c r="AM29" s="736">
        <v>0</v>
      </c>
      <c r="AN29" s="736">
        <v>0</v>
      </c>
      <c r="AO29" s="736">
        <v>0</v>
      </c>
      <c r="AP29" s="738"/>
      <c r="AQ29" s="736">
        <v>0</v>
      </c>
      <c r="AR29" s="736">
        <v>0</v>
      </c>
      <c r="AS29" s="736">
        <v>0</v>
      </c>
      <c r="AT29" s="736">
        <v>0</v>
      </c>
      <c r="AU29" s="736">
        <v>0</v>
      </c>
      <c r="AV29" s="736">
        <v>0</v>
      </c>
      <c r="AW29" s="736">
        <v>0</v>
      </c>
      <c r="AX29" s="736">
        <v>0</v>
      </c>
      <c r="AY29" s="736">
        <v>0</v>
      </c>
      <c r="AZ29" s="736">
        <v>0</v>
      </c>
      <c r="BA29" s="736">
        <v>0</v>
      </c>
      <c r="BB29" s="736">
        <v>0</v>
      </c>
      <c r="BC29" s="736">
        <v>0</v>
      </c>
      <c r="BD29" s="736">
        <v>0</v>
      </c>
      <c r="BE29" s="736">
        <v>0</v>
      </c>
      <c r="BF29" s="736">
        <v>0</v>
      </c>
      <c r="BG29" s="736">
        <v>0</v>
      </c>
      <c r="BH29" s="736">
        <v>0</v>
      </c>
      <c r="BI29" s="736">
        <v>0</v>
      </c>
      <c r="BJ29" s="736">
        <v>0</v>
      </c>
      <c r="BK29" s="736">
        <v>0</v>
      </c>
      <c r="BL29" s="736">
        <v>0</v>
      </c>
      <c r="BM29" s="736">
        <v>0</v>
      </c>
      <c r="BN29" s="736">
        <v>0</v>
      </c>
      <c r="BO29" s="736">
        <v>0</v>
      </c>
      <c r="BP29" s="736">
        <v>0</v>
      </c>
      <c r="BQ29" s="736">
        <v>0</v>
      </c>
      <c r="BR29" s="736">
        <v>0</v>
      </c>
      <c r="BS29" s="736">
        <v>0</v>
      </c>
      <c r="BT29" s="736">
        <v>0</v>
      </c>
    </row>
    <row r="30" spans="2:73">
      <c r="B30" s="733" t="s">
        <v>208</v>
      </c>
      <c r="C30" s="733" t="s">
        <v>723</v>
      </c>
      <c r="D30" s="733" t="s">
        <v>728</v>
      </c>
      <c r="E30" s="733"/>
      <c r="F30" s="733"/>
      <c r="G30" s="733"/>
      <c r="H30" s="733">
        <v>2013</v>
      </c>
      <c r="I30" s="641" t="s">
        <v>571</v>
      </c>
      <c r="J30" s="641" t="s">
        <v>587</v>
      </c>
      <c r="K30" s="630"/>
      <c r="L30" s="736">
        <v>0</v>
      </c>
      <c r="M30" s="736">
        <v>0</v>
      </c>
      <c r="N30" s="736">
        <v>0</v>
      </c>
      <c r="O30" s="736">
        <v>0</v>
      </c>
      <c r="P30" s="736">
        <v>0</v>
      </c>
      <c r="Q30" s="736">
        <v>0</v>
      </c>
      <c r="R30" s="736">
        <v>0</v>
      </c>
      <c r="S30" s="736">
        <v>0</v>
      </c>
      <c r="T30" s="736">
        <v>0</v>
      </c>
      <c r="U30" s="736">
        <v>0</v>
      </c>
      <c r="V30" s="736">
        <v>0</v>
      </c>
      <c r="W30" s="736">
        <v>0</v>
      </c>
      <c r="X30" s="736">
        <v>0</v>
      </c>
      <c r="Y30" s="736">
        <v>0</v>
      </c>
      <c r="Z30" s="736">
        <v>0</v>
      </c>
      <c r="AA30" s="736">
        <v>0</v>
      </c>
      <c r="AB30" s="736">
        <v>0</v>
      </c>
      <c r="AC30" s="736">
        <v>0</v>
      </c>
      <c r="AD30" s="736">
        <v>0</v>
      </c>
      <c r="AE30" s="736">
        <v>0</v>
      </c>
      <c r="AF30" s="736">
        <v>0</v>
      </c>
      <c r="AG30" s="736">
        <v>0</v>
      </c>
      <c r="AH30" s="736">
        <v>0</v>
      </c>
      <c r="AI30" s="736">
        <v>0</v>
      </c>
      <c r="AJ30" s="736">
        <v>0</v>
      </c>
      <c r="AK30" s="736">
        <v>0</v>
      </c>
      <c r="AL30" s="736">
        <v>0</v>
      </c>
      <c r="AM30" s="736">
        <v>0</v>
      </c>
      <c r="AN30" s="736">
        <v>0</v>
      </c>
      <c r="AO30" s="736">
        <v>0</v>
      </c>
      <c r="AP30" s="738"/>
      <c r="AQ30" s="736">
        <v>0</v>
      </c>
      <c r="AR30" s="736">
        <v>0</v>
      </c>
      <c r="AS30" s="736">
        <v>0</v>
      </c>
      <c r="AT30" s="736">
        <v>0</v>
      </c>
      <c r="AU30" s="736">
        <v>0</v>
      </c>
      <c r="AV30" s="736">
        <v>0</v>
      </c>
      <c r="AW30" s="736">
        <v>0</v>
      </c>
      <c r="AX30" s="736">
        <v>0</v>
      </c>
      <c r="AY30" s="736">
        <v>0</v>
      </c>
      <c r="AZ30" s="736">
        <v>0</v>
      </c>
      <c r="BA30" s="736">
        <v>0</v>
      </c>
      <c r="BB30" s="736">
        <v>0</v>
      </c>
      <c r="BC30" s="736">
        <v>0</v>
      </c>
      <c r="BD30" s="736">
        <v>0</v>
      </c>
      <c r="BE30" s="736">
        <v>0</v>
      </c>
      <c r="BF30" s="736">
        <v>0</v>
      </c>
      <c r="BG30" s="736">
        <v>0</v>
      </c>
      <c r="BH30" s="736">
        <v>0</v>
      </c>
      <c r="BI30" s="736">
        <v>0</v>
      </c>
      <c r="BJ30" s="736">
        <v>0</v>
      </c>
      <c r="BK30" s="736">
        <v>0</v>
      </c>
      <c r="BL30" s="736">
        <v>0</v>
      </c>
      <c r="BM30" s="736">
        <v>0</v>
      </c>
      <c r="BN30" s="736">
        <v>0</v>
      </c>
      <c r="BO30" s="736">
        <v>0</v>
      </c>
      <c r="BP30" s="736">
        <v>0</v>
      </c>
      <c r="BQ30" s="736">
        <v>0</v>
      </c>
      <c r="BR30" s="736">
        <v>0</v>
      </c>
      <c r="BS30" s="736">
        <v>0</v>
      </c>
      <c r="BT30" s="736">
        <v>0</v>
      </c>
    </row>
    <row r="31" spans="2:73">
      <c r="B31" s="733" t="s">
        <v>208</v>
      </c>
      <c r="C31" s="733" t="s">
        <v>723</v>
      </c>
      <c r="D31" s="733" t="s">
        <v>22</v>
      </c>
      <c r="E31" s="733"/>
      <c r="F31" s="733"/>
      <c r="G31" s="733"/>
      <c r="H31" s="733">
        <v>2013</v>
      </c>
      <c r="I31" s="641" t="s">
        <v>571</v>
      </c>
      <c r="J31" s="641" t="s">
        <v>587</v>
      </c>
      <c r="K31" s="630"/>
      <c r="L31" s="736">
        <v>0</v>
      </c>
      <c r="M31" s="736">
        <v>0</v>
      </c>
      <c r="N31" s="736">
        <v>694.39438629999995</v>
      </c>
      <c r="O31" s="736">
        <v>688.28134068999998</v>
      </c>
      <c r="P31" s="736">
        <v>683.14381552099996</v>
      </c>
      <c r="Q31" s="736">
        <v>676.731538258</v>
      </c>
      <c r="R31" s="736">
        <v>640.76307169100005</v>
      </c>
      <c r="S31" s="736">
        <v>630.76360060699994</v>
      </c>
      <c r="T31" s="736">
        <v>630.76360060699994</v>
      </c>
      <c r="U31" s="736">
        <v>630.75134317000004</v>
      </c>
      <c r="V31" s="736">
        <v>579.72411730399995</v>
      </c>
      <c r="W31" s="736">
        <v>506.83041504500005</v>
      </c>
      <c r="X31" s="736">
        <v>417.77209035099997</v>
      </c>
      <c r="Y31" s="736">
        <v>417.67045826600003</v>
      </c>
      <c r="Z31" s="736">
        <v>142.807589358</v>
      </c>
      <c r="AA31" s="736">
        <v>102.11345049000001</v>
      </c>
      <c r="AB31" s="736">
        <v>102.11345049000001</v>
      </c>
      <c r="AC31" s="736">
        <v>93.049350150999999</v>
      </c>
      <c r="AD31" s="736">
        <v>55.611207561999997</v>
      </c>
      <c r="AE31" s="736">
        <v>55.561629001999997</v>
      </c>
      <c r="AF31" s="736">
        <v>55.561629001999997</v>
      </c>
      <c r="AG31" s="736">
        <v>55.561629001999997</v>
      </c>
      <c r="AH31" s="736">
        <v>0</v>
      </c>
      <c r="AI31" s="736">
        <v>0</v>
      </c>
      <c r="AJ31" s="736">
        <v>0</v>
      </c>
      <c r="AK31" s="736">
        <v>0</v>
      </c>
      <c r="AL31" s="736">
        <v>0</v>
      </c>
      <c r="AM31" s="736">
        <v>0</v>
      </c>
      <c r="AN31" s="736">
        <v>0</v>
      </c>
      <c r="AO31" s="736">
        <v>0</v>
      </c>
      <c r="AP31" s="737"/>
      <c r="AQ31" s="736">
        <v>0</v>
      </c>
      <c r="AR31" s="736">
        <v>0</v>
      </c>
      <c r="AS31" s="736">
        <v>159214.20054424601</v>
      </c>
      <c r="AT31" s="736">
        <v>159214.20054424601</v>
      </c>
      <c r="AU31" s="736">
        <v>159214.20054424601</v>
      </c>
      <c r="AV31" s="736">
        <v>158906.566989246</v>
      </c>
      <c r="AW31" s="736">
        <v>98274.800113735997</v>
      </c>
      <c r="AX31" s="736">
        <v>0</v>
      </c>
      <c r="AY31" s="736">
        <v>0</v>
      </c>
      <c r="AZ31" s="736">
        <v>0</v>
      </c>
      <c r="BA31" s="736">
        <v>0</v>
      </c>
      <c r="BB31" s="736">
        <v>0</v>
      </c>
      <c r="BC31" s="736">
        <v>0</v>
      </c>
      <c r="BD31" s="736">
        <v>0</v>
      </c>
      <c r="BE31" s="736">
        <v>0</v>
      </c>
      <c r="BF31" s="736">
        <v>0</v>
      </c>
      <c r="BG31" s="736">
        <v>0</v>
      </c>
      <c r="BH31" s="736">
        <v>0</v>
      </c>
      <c r="BI31" s="736">
        <v>0</v>
      </c>
      <c r="BJ31" s="736">
        <v>0</v>
      </c>
      <c r="BK31" s="736">
        <v>0</v>
      </c>
      <c r="BL31" s="736">
        <v>0</v>
      </c>
      <c r="BM31" s="736">
        <v>0</v>
      </c>
      <c r="BN31" s="736">
        <v>0</v>
      </c>
      <c r="BO31" s="736">
        <v>0</v>
      </c>
      <c r="BP31" s="736">
        <v>0</v>
      </c>
      <c r="BQ31" s="736">
        <v>0</v>
      </c>
      <c r="BR31" s="736">
        <v>0</v>
      </c>
      <c r="BS31" s="736">
        <v>0</v>
      </c>
      <c r="BT31" s="736">
        <v>0</v>
      </c>
    </row>
    <row r="32" spans="2:73">
      <c r="B32" s="733" t="s">
        <v>208</v>
      </c>
      <c r="C32" s="733" t="s">
        <v>723</v>
      </c>
      <c r="D32" s="733" t="s">
        <v>729</v>
      </c>
      <c r="E32" s="733"/>
      <c r="F32" s="733"/>
      <c r="G32" s="733"/>
      <c r="H32" s="733">
        <v>2013</v>
      </c>
      <c r="I32" s="641" t="s">
        <v>571</v>
      </c>
      <c r="J32" s="641" t="s">
        <v>587</v>
      </c>
      <c r="K32" s="630"/>
      <c r="L32" s="736">
        <v>0</v>
      </c>
      <c r="M32" s="736">
        <v>0</v>
      </c>
      <c r="N32" s="736">
        <v>20.597272408999999</v>
      </c>
      <c r="O32" s="736">
        <v>20.597272408999999</v>
      </c>
      <c r="P32" s="736">
        <v>20.597272408999999</v>
      </c>
      <c r="Q32" s="736">
        <v>17.634266628999999</v>
      </c>
      <c r="R32" s="736">
        <v>12.763066673999999</v>
      </c>
      <c r="S32" s="736">
        <v>12.763066673999999</v>
      </c>
      <c r="T32" s="736">
        <v>12.763066673999999</v>
      </c>
      <c r="U32" s="736">
        <v>12.763066673999999</v>
      </c>
      <c r="V32" s="736">
        <v>12.763066673999999</v>
      </c>
      <c r="W32" s="736">
        <v>12.763066673999999</v>
      </c>
      <c r="X32" s="736">
        <v>12.534729176000001</v>
      </c>
      <c r="Y32" s="736">
        <v>10.474310003999999</v>
      </c>
      <c r="Z32" s="736">
        <v>0</v>
      </c>
      <c r="AA32" s="736">
        <v>0</v>
      </c>
      <c r="AB32" s="736">
        <v>0</v>
      </c>
      <c r="AC32" s="736">
        <v>0</v>
      </c>
      <c r="AD32" s="736">
        <v>0</v>
      </c>
      <c r="AE32" s="736">
        <v>0</v>
      </c>
      <c r="AF32" s="736">
        <v>0</v>
      </c>
      <c r="AG32" s="736">
        <v>0</v>
      </c>
      <c r="AH32" s="736">
        <v>0</v>
      </c>
      <c r="AI32" s="736">
        <v>0</v>
      </c>
      <c r="AJ32" s="736">
        <v>0</v>
      </c>
      <c r="AK32" s="736">
        <v>0</v>
      </c>
      <c r="AL32" s="736">
        <v>0</v>
      </c>
      <c r="AM32" s="736">
        <v>0</v>
      </c>
      <c r="AN32" s="736">
        <v>0</v>
      </c>
      <c r="AO32" s="736">
        <v>0</v>
      </c>
      <c r="AP32" s="737"/>
      <c r="AQ32" s="736">
        <v>0</v>
      </c>
      <c r="AR32" s="736">
        <v>0</v>
      </c>
      <c r="AS32" s="736">
        <v>251367.39119400299</v>
      </c>
      <c r="AT32" s="736">
        <v>251367.39119400299</v>
      </c>
      <c r="AU32" s="736">
        <v>236221.90063241901</v>
      </c>
      <c r="AV32" s="736">
        <v>184534.185735326</v>
      </c>
      <c r="AW32" s="736">
        <v>184534.185735326</v>
      </c>
      <c r="AX32" s="736">
        <v>184534.185735326</v>
      </c>
      <c r="AY32" s="736">
        <v>184534.185735326</v>
      </c>
      <c r="AZ32" s="736">
        <v>184316.72160737999</v>
      </c>
      <c r="BA32" s="736">
        <v>154999.654227569</v>
      </c>
      <c r="BB32" s="736">
        <v>154999.654227569</v>
      </c>
      <c r="BC32" s="736">
        <v>134874.70334077501</v>
      </c>
      <c r="BD32" s="736">
        <v>86711.399128575998</v>
      </c>
      <c r="BE32" s="736">
        <v>86711.399128575998</v>
      </c>
      <c r="BF32" s="736">
        <v>82135.345043149995</v>
      </c>
      <c r="BG32" s="736">
        <v>82135.345043149995</v>
      </c>
      <c r="BH32" s="736">
        <v>81547.757318667995</v>
      </c>
      <c r="BI32" s="736">
        <v>70389.416435320003</v>
      </c>
      <c r="BJ32" s="736">
        <v>41316.997804350998</v>
      </c>
      <c r="BK32" s="736">
        <v>41316.997804350998</v>
      </c>
      <c r="BL32" s="736">
        <v>41316.997804350998</v>
      </c>
      <c r="BM32" s="736">
        <v>0</v>
      </c>
      <c r="BN32" s="736">
        <v>0</v>
      </c>
      <c r="BO32" s="736">
        <v>0</v>
      </c>
      <c r="BP32" s="736">
        <v>0</v>
      </c>
      <c r="BQ32" s="736">
        <v>0</v>
      </c>
      <c r="BR32" s="736">
        <v>0</v>
      </c>
      <c r="BS32" s="736">
        <v>0</v>
      </c>
      <c r="BT32" s="736">
        <v>0</v>
      </c>
    </row>
    <row r="33" spans="2:73">
      <c r="B33" s="733" t="s">
        <v>208</v>
      </c>
      <c r="C33" s="733" t="s">
        <v>722</v>
      </c>
      <c r="D33" s="733" t="s">
        <v>730</v>
      </c>
      <c r="E33" s="733"/>
      <c r="F33" s="733"/>
      <c r="G33" s="733"/>
      <c r="H33" s="733">
        <v>2013</v>
      </c>
      <c r="I33" s="641" t="s">
        <v>571</v>
      </c>
      <c r="J33" s="641" t="s">
        <v>587</v>
      </c>
      <c r="K33" s="630"/>
      <c r="L33" s="736">
        <v>0</v>
      </c>
      <c r="M33" s="736">
        <v>0</v>
      </c>
      <c r="N33" s="736">
        <v>7.5584421150000001</v>
      </c>
      <c r="O33" s="736">
        <v>7.5584421150000001</v>
      </c>
      <c r="P33" s="736">
        <v>7.2856226690000003</v>
      </c>
      <c r="Q33" s="736">
        <v>6.2455865389999996</v>
      </c>
      <c r="R33" s="736">
        <v>6.2455865389999996</v>
      </c>
      <c r="S33" s="736">
        <v>6.2455865389999996</v>
      </c>
      <c r="T33" s="736">
        <v>6.2455865389999996</v>
      </c>
      <c r="U33" s="736">
        <v>6.2368472419999996</v>
      </c>
      <c r="V33" s="736">
        <v>4.664800531</v>
      </c>
      <c r="W33" s="736">
        <v>4.664800531</v>
      </c>
      <c r="X33" s="736">
        <v>3.7470751760000001</v>
      </c>
      <c r="Y33" s="736">
        <v>3.7469703129999998</v>
      </c>
      <c r="Z33" s="736">
        <v>3.7469703129999998</v>
      </c>
      <c r="AA33" s="736">
        <v>3.7413843029999998</v>
      </c>
      <c r="AB33" s="736">
        <v>3.7413843029999998</v>
      </c>
      <c r="AC33" s="736">
        <v>3.7368082930000002</v>
      </c>
      <c r="AD33" s="736">
        <v>3.6213361060000002</v>
      </c>
      <c r="AE33" s="736">
        <v>2.1256439450000002</v>
      </c>
      <c r="AF33" s="736">
        <v>2.1256439450000002</v>
      </c>
      <c r="AG33" s="736">
        <v>2.1256439450000002</v>
      </c>
      <c r="AH33" s="736">
        <v>0</v>
      </c>
      <c r="AI33" s="736">
        <v>0</v>
      </c>
      <c r="AJ33" s="736">
        <v>0</v>
      </c>
      <c r="AK33" s="736">
        <v>0</v>
      </c>
      <c r="AL33" s="736">
        <v>0</v>
      </c>
      <c r="AM33" s="736">
        <v>0</v>
      </c>
      <c r="AN33" s="736">
        <v>0</v>
      </c>
      <c r="AO33" s="736">
        <v>0</v>
      </c>
      <c r="AP33" s="738"/>
      <c r="AQ33" s="736">
        <v>0</v>
      </c>
      <c r="AR33" s="736">
        <v>0</v>
      </c>
      <c r="AS33" s="736">
        <v>213751.355117798</v>
      </c>
      <c r="AT33" s="736">
        <v>206586.34057617199</v>
      </c>
      <c r="AU33" s="736">
        <v>199927.20436477699</v>
      </c>
      <c r="AV33" s="736">
        <v>173812.03610611</v>
      </c>
      <c r="AW33" s="736">
        <v>161607.647693634</v>
      </c>
      <c r="AX33" s="736">
        <v>151906.49454116801</v>
      </c>
      <c r="AY33" s="736">
        <v>142125.151615143</v>
      </c>
      <c r="AZ33" s="736">
        <v>142125.151615143</v>
      </c>
      <c r="BA33" s="736">
        <v>37225.005409240999</v>
      </c>
      <c r="BB33" s="736">
        <v>36662.750419616998</v>
      </c>
      <c r="BC33" s="736">
        <v>34686.641372680999</v>
      </c>
      <c r="BD33" s="736">
        <v>34686.641372680999</v>
      </c>
      <c r="BE33" s="736">
        <v>33428.224990845003</v>
      </c>
      <c r="BF33" s="736">
        <v>33428.224990845003</v>
      </c>
      <c r="BG33" s="736">
        <v>5150.9328765869996</v>
      </c>
      <c r="BH33" s="736">
        <v>5051.0126953130002</v>
      </c>
      <c r="BI33" s="736">
        <v>5051.0126953130002</v>
      </c>
      <c r="BJ33" s="736">
        <v>5051.0126953130002</v>
      </c>
      <c r="BK33" s="736">
        <v>5051.0126953130002</v>
      </c>
      <c r="BL33" s="736">
        <v>5051.0126953130002</v>
      </c>
      <c r="BM33" s="736">
        <v>5051.0126953130002</v>
      </c>
      <c r="BN33" s="736">
        <v>0</v>
      </c>
      <c r="BO33" s="736">
        <v>0</v>
      </c>
      <c r="BP33" s="736">
        <v>0</v>
      </c>
      <c r="BQ33" s="736">
        <v>0</v>
      </c>
      <c r="BR33" s="736">
        <v>0</v>
      </c>
      <c r="BS33" s="736">
        <v>0</v>
      </c>
      <c r="BT33" s="736">
        <v>0</v>
      </c>
    </row>
    <row r="34" spans="2:73">
      <c r="B34" s="733" t="s">
        <v>208</v>
      </c>
      <c r="C34" s="733" t="s">
        <v>722</v>
      </c>
      <c r="D34" s="733" t="s">
        <v>2</v>
      </c>
      <c r="E34" s="733"/>
      <c r="F34" s="733"/>
      <c r="G34" s="733"/>
      <c r="H34" s="733">
        <v>2013</v>
      </c>
      <c r="I34" s="641" t="s">
        <v>571</v>
      </c>
      <c r="J34" s="641" t="s">
        <v>587</v>
      </c>
      <c r="K34" s="630"/>
      <c r="L34" s="736">
        <v>0</v>
      </c>
      <c r="M34" s="736">
        <v>0</v>
      </c>
      <c r="N34" s="736">
        <v>11.18848135</v>
      </c>
      <c r="O34" s="736">
        <v>11.18848135</v>
      </c>
      <c r="P34" s="736">
        <v>11.18848135</v>
      </c>
      <c r="Q34" s="736">
        <v>11.18848135</v>
      </c>
      <c r="R34" s="736">
        <v>0</v>
      </c>
      <c r="S34" s="736">
        <v>0</v>
      </c>
      <c r="T34" s="736">
        <v>0</v>
      </c>
      <c r="U34" s="736">
        <v>0</v>
      </c>
      <c r="V34" s="736">
        <v>0</v>
      </c>
      <c r="W34" s="736">
        <v>0</v>
      </c>
      <c r="X34" s="736">
        <v>0</v>
      </c>
      <c r="Y34" s="736">
        <v>0</v>
      </c>
      <c r="Z34" s="736">
        <v>0</v>
      </c>
      <c r="AA34" s="736">
        <v>0</v>
      </c>
      <c r="AB34" s="736">
        <v>0</v>
      </c>
      <c r="AC34" s="736">
        <v>0</v>
      </c>
      <c r="AD34" s="736">
        <v>0</v>
      </c>
      <c r="AE34" s="736">
        <v>0</v>
      </c>
      <c r="AF34" s="736">
        <v>0</v>
      </c>
      <c r="AG34" s="736">
        <v>0</v>
      </c>
      <c r="AH34" s="736">
        <v>0</v>
      </c>
      <c r="AI34" s="736">
        <v>0</v>
      </c>
      <c r="AJ34" s="736">
        <v>0</v>
      </c>
      <c r="AK34" s="736">
        <v>0</v>
      </c>
      <c r="AL34" s="736">
        <v>0</v>
      </c>
      <c r="AM34" s="736">
        <v>0</v>
      </c>
      <c r="AN34" s="736">
        <v>0</v>
      </c>
      <c r="AO34" s="736">
        <v>0</v>
      </c>
      <c r="AP34" s="737"/>
      <c r="AQ34" s="736">
        <v>0</v>
      </c>
      <c r="AR34" s="736">
        <v>0</v>
      </c>
      <c r="AS34" s="736">
        <v>664712.44543157995</v>
      </c>
      <c r="AT34" s="736">
        <v>664712.44543157995</v>
      </c>
      <c r="AU34" s="736">
        <v>664712.44543157995</v>
      </c>
      <c r="AV34" s="736">
        <v>664712.44543157995</v>
      </c>
      <c r="AW34" s="736">
        <v>664712.44543157995</v>
      </c>
      <c r="AX34" s="736">
        <v>664712.44543157995</v>
      </c>
      <c r="AY34" s="736">
        <v>664712.44543157995</v>
      </c>
      <c r="AZ34" s="736">
        <v>664712.44543157995</v>
      </c>
      <c r="BA34" s="736">
        <v>664712.44543157995</v>
      </c>
      <c r="BB34" s="736">
        <v>664712.44543157995</v>
      </c>
      <c r="BC34" s="736">
        <v>664712.44543157995</v>
      </c>
      <c r="BD34" s="736">
        <v>664712.44543157995</v>
      </c>
      <c r="BE34" s="736">
        <v>664712.44543157995</v>
      </c>
      <c r="BF34" s="736">
        <v>664712.44543157995</v>
      </c>
      <c r="BG34" s="736">
        <v>664712.44543157995</v>
      </c>
      <c r="BH34" s="736">
        <v>664712.44543157995</v>
      </c>
      <c r="BI34" s="736">
        <v>664712.44543157995</v>
      </c>
      <c r="BJ34" s="736">
        <v>664712.44543157995</v>
      </c>
      <c r="BK34" s="736">
        <v>555991.478472961</v>
      </c>
      <c r="BL34" s="736">
        <v>0</v>
      </c>
      <c r="BM34" s="736">
        <v>0</v>
      </c>
      <c r="BN34" s="736">
        <v>0</v>
      </c>
      <c r="BO34" s="736">
        <v>0</v>
      </c>
      <c r="BP34" s="736">
        <v>0</v>
      </c>
      <c r="BQ34" s="736">
        <v>0</v>
      </c>
      <c r="BR34" s="736">
        <v>0</v>
      </c>
      <c r="BS34" s="736">
        <v>0</v>
      </c>
      <c r="BT34" s="736">
        <v>0</v>
      </c>
    </row>
    <row r="35" spans="2:73">
      <c r="B35" s="733" t="s">
        <v>208</v>
      </c>
      <c r="C35" s="733" t="s">
        <v>722</v>
      </c>
      <c r="D35" s="733" t="s">
        <v>1</v>
      </c>
      <c r="E35" s="733"/>
      <c r="F35" s="733"/>
      <c r="G35" s="733"/>
      <c r="H35" s="733">
        <v>2013</v>
      </c>
      <c r="I35" s="641" t="s">
        <v>571</v>
      </c>
      <c r="J35" s="641" t="s">
        <v>587</v>
      </c>
      <c r="K35" s="630"/>
      <c r="L35" s="736">
        <v>0</v>
      </c>
      <c r="M35" s="736">
        <v>0</v>
      </c>
      <c r="N35" s="736">
        <v>23.760080157999997</v>
      </c>
      <c r="O35" s="736">
        <v>23.760080157999997</v>
      </c>
      <c r="P35" s="736">
        <v>23.760080157999997</v>
      </c>
      <c r="Q35" s="736">
        <v>23.445728068999998</v>
      </c>
      <c r="R35" s="736">
        <v>14.443329487</v>
      </c>
      <c r="S35" s="736">
        <v>0</v>
      </c>
      <c r="T35" s="736">
        <v>0</v>
      </c>
      <c r="U35" s="736">
        <v>0</v>
      </c>
      <c r="V35" s="736">
        <v>0</v>
      </c>
      <c r="W35" s="736">
        <v>0</v>
      </c>
      <c r="X35" s="736">
        <v>0</v>
      </c>
      <c r="Y35" s="736">
        <v>0</v>
      </c>
      <c r="Z35" s="736">
        <v>0</v>
      </c>
      <c r="AA35" s="736">
        <v>0</v>
      </c>
      <c r="AB35" s="736">
        <v>0</v>
      </c>
      <c r="AC35" s="736">
        <v>0</v>
      </c>
      <c r="AD35" s="736">
        <v>0</v>
      </c>
      <c r="AE35" s="736">
        <v>0</v>
      </c>
      <c r="AF35" s="736">
        <v>0</v>
      </c>
      <c r="AG35" s="736">
        <v>0</v>
      </c>
      <c r="AH35" s="736">
        <v>0</v>
      </c>
      <c r="AI35" s="736">
        <v>0</v>
      </c>
      <c r="AJ35" s="736">
        <v>0</v>
      </c>
      <c r="AK35" s="736">
        <v>0</v>
      </c>
      <c r="AL35" s="736">
        <v>0</v>
      </c>
      <c r="AM35" s="736">
        <v>0</v>
      </c>
      <c r="AN35" s="736">
        <v>0</v>
      </c>
      <c r="AO35" s="736">
        <v>0</v>
      </c>
      <c r="AP35" s="737"/>
      <c r="AQ35" s="736">
        <v>0</v>
      </c>
      <c r="AR35" s="736">
        <v>0</v>
      </c>
      <c r="AS35" s="736">
        <v>13988.168247760999</v>
      </c>
      <c r="AT35" s="736">
        <v>13988.168247760999</v>
      </c>
      <c r="AU35" s="736">
        <v>13988.168247760999</v>
      </c>
      <c r="AV35" s="736">
        <v>13988.168247760999</v>
      </c>
      <c r="AW35" s="736">
        <v>13988.168247760999</v>
      </c>
      <c r="AX35" s="736">
        <v>13988.168247760999</v>
      </c>
      <c r="AY35" s="736">
        <v>13988.168247760999</v>
      </c>
      <c r="AZ35" s="736">
        <v>13988.168247760999</v>
      </c>
      <c r="BA35" s="736">
        <v>13988.168247760999</v>
      </c>
      <c r="BB35" s="736">
        <v>13988.168247760999</v>
      </c>
      <c r="BC35" s="736">
        <v>13988.168247760999</v>
      </c>
      <c r="BD35" s="736">
        <v>13988.168247760999</v>
      </c>
      <c r="BE35" s="736">
        <v>13988.168247760999</v>
      </c>
      <c r="BF35" s="736">
        <v>13988.168247760999</v>
      </c>
      <c r="BG35" s="736">
        <v>13988.168247760999</v>
      </c>
      <c r="BH35" s="736">
        <v>13988.168247760999</v>
      </c>
      <c r="BI35" s="736">
        <v>13988.168247760999</v>
      </c>
      <c r="BJ35" s="736">
        <v>12139.454239995999</v>
      </c>
      <c r="BK35" s="736">
        <v>0</v>
      </c>
      <c r="BL35" s="736">
        <v>0</v>
      </c>
      <c r="BM35" s="736">
        <v>0</v>
      </c>
      <c r="BN35" s="736">
        <v>0</v>
      </c>
      <c r="BO35" s="736">
        <v>0</v>
      </c>
      <c r="BP35" s="736">
        <v>0</v>
      </c>
      <c r="BQ35" s="736">
        <v>0</v>
      </c>
      <c r="BR35" s="736">
        <v>0</v>
      </c>
      <c r="BS35" s="736">
        <v>0</v>
      </c>
      <c r="BT35" s="736">
        <v>0</v>
      </c>
    </row>
    <row r="36" spans="2:73">
      <c r="B36" s="733" t="s">
        <v>208</v>
      </c>
      <c r="C36" s="733" t="s">
        <v>722</v>
      </c>
      <c r="D36" s="733" t="s">
        <v>731</v>
      </c>
      <c r="E36" s="733"/>
      <c r="F36" s="733"/>
      <c r="G36" s="733"/>
      <c r="H36" s="733">
        <v>2013</v>
      </c>
      <c r="I36" s="641" t="s">
        <v>571</v>
      </c>
      <c r="J36" s="641" t="s">
        <v>587</v>
      </c>
      <c r="K36" s="630"/>
      <c r="L36" s="736">
        <v>0</v>
      </c>
      <c r="M36" s="736">
        <v>0</v>
      </c>
      <c r="N36" s="736">
        <v>17.318781967</v>
      </c>
      <c r="O36" s="736">
        <v>17.318781967</v>
      </c>
      <c r="P36" s="736">
        <v>16.367988977</v>
      </c>
      <c r="Q36" s="736">
        <v>13.123173842</v>
      </c>
      <c r="R36" s="736">
        <v>13.123173842</v>
      </c>
      <c r="S36" s="736">
        <v>13.123173842</v>
      </c>
      <c r="T36" s="736">
        <v>13.123173842</v>
      </c>
      <c r="U36" s="736">
        <v>13.098349170000001</v>
      </c>
      <c r="V36" s="736">
        <v>11.257902864</v>
      </c>
      <c r="W36" s="736">
        <v>11.257902864</v>
      </c>
      <c r="X36" s="736">
        <v>8.1690591270000006</v>
      </c>
      <c r="Y36" s="736">
        <v>5.2766206049999997</v>
      </c>
      <c r="Z36" s="736">
        <v>5.2766206049999997</v>
      </c>
      <c r="AA36" s="736">
        <v>5.1726749160000001</v>
      </c>
      <c r="AB36" s="736">
        <v>5.1726749160000001</v>
      </c>
      <c r="AC36" s="736">
        <v>5.1193479479999997</v>
      </c>
      <c r="AD36" s="736">
        <v>4.4188574450000004</v>
      </c>
      <c r="AE36" s="736">
        <v>2.5937695270000001</v>
      </c>
      <c r="AF36" s="736">
        <v>2.5937695270000001</v>
      </c>
      <c r="AG36" s="736">
        <v>2.5937695270000001</v>
      </c>
      <c r="AH36" s="736">
        <v>0</v>
      </c>
      <c r="AI36" s="736">
        <v>0</v>
      </c>
      <c r="AJ36" s="736">
        <v>0</v>
      </c>
      <c r="AK36" s="736">
        <v>0</v>
      </c>
      <c r="AL36" s="736">
        <v>0</v>
      </c>
      <c r="AM36" s="736">
        <v>0</v>
      </c>
      <c r="AN36" s="736">
        <v>0</v>
      </c>
      <c r="AO36" s="736">
        <v>0</v>
      </c>
      <c r="AP36" s="737"/>
      <c r="AQ36" s="736">
        <v>0</v>
      </c>
      <c r="AR36" s="736">
        <v>0</v>
      </c>
      <c r="AS36" s="736">
        <v>303.72539999999998</v>
      </c>
      <c r="AT36" s="736">
        <v>0</v>
      </c>
      <c r="AU36" s="736">
        <v>0</v>
      </c>
      <c r="AV36" s="736">
        <v>0</v>
      </c>
      <c r="AW36" s="736">
        <v>0</v>
      </c>
      <c r="AX36" s="736">
        <v>0</v>
      </c>
      <c r="AY36" s="736">
        <v>0</v>
      </c>
      <c r="AZ36" s="736">
        <v>0</v>
      </c>
      <c r="BA36" s="736">
        <v>0</v>
      </c>
      <c r="BB36" s="736">
        <v>0</v>
      </c>
      <c r="BC36" s="736">
        <v>0</v>
      </c>
      <c r="BD36" s="736">
        <v>0</v>
      </c>
      <c r="BE36" s="736">
        <v>0</v>
      </c>
      <c r="BF36" s="736">
        <v>0</v>
      </c>
      <c r="BG36" s="736">
        <v>0</v>
      </c>
      <c r="BH36" s="736">
        <v>0</v>
      </c>
      <c r="BI36" s="736">
        <v>0</v>
      </c>
      <c r="BJ36" s="736">
        <v>0</v>
      </c>
      <c r="BK36" s="736">
        <v>0</v>
      </c>
      <c r="BL36" s="736">
        <v>0</v>
      </c>
      <c r="BM36" s="736">
        <v>0</v>
      </c>
      <c r="BN36" s="736">
        <v>0</v>
      </c>
      <c r="BO36" s="736">
        <v>0</v>
      </c>
      <c r="BP36" s="736">
        <v>0</v>
      </c>
      <c r="BQ36" s="736">
        <v>0</v>
      </c>
      <c r="BR36" s="736">
        <v>0</v>
      </c>
      <c r="BS36" s="736">
        <v>0</v>
      </c>
      <c r="BT36" s="736">
        <v>0</v>
      </c>
    </row>
    <row r="37" spans="2:73">
      <c r="B37" s="733" t="s">
        <v>208</v>
      </c>
      <c r="C37" s="733" t="s">
        <v>722</v>
      </c>
      <c r="D37" s="733" t="s">
        <v>14</v>
      </c>
      <c r="E37" s="733"/>
      <c r="F37" s="733"/>
      <c r="G37" s="733"/>
      <c r="H37" s="733">
        <v>2013</v>
      </c>
      <c r="I37" s="641" t="s">
        <v>571</v>
      </c>
      <c r="J37" s="641" t="s">
        <v>587</v>
      </c>
      <c r="K37" s="630"/>
      <c r="L37" s="736">
        <v>0</v>
      </c>
      <c r="M37" s="736">
        <v>0</v>
      </c>
      <c r="N37" s="736">
        <v>14.587223083</v>
      </c>
      <c r="O37" s="736">
        <v>14.215027217999999</v>
      </c>
      <c r="P37" s="736">
        <v>13.869109787999999</v>
      </c>
      <c r="Q37" s="736">
        <v>12.512523732</v>
      </c>
      <c r="R37" s="736">
        <v>11.878550907999999</v>
      </c>
      <c r="S37" s="736">
        <v>11.374612059</v>
      </c>
      <c r="T37" s="736">
        <v>10.866507642</v>
      </c>
      <c r="U37" s="736">
        <v>10.866507642</v>
      </c>
      <c r="V37" s="736">
        <v>5.4173347200000004</v>
      </c>
      <c r="W37" s="736">
        <v>4.815309032</v>
      </c>
      <c r="X37" s="736">
        <v>4.6873006019999996</v>
      </c>
      <c r="Y37" s="736">
        <v>4.6873006019999996</v>
      </c>
      <c r="Z37" s="736">
        <v>4.308790246</v>
      </c>
      <c r="AA37" s="736">
        <v>4.308790246</v>
      </c>
      <c r="AB37" s="736">
        <v>0.69724417699999997</v>
      </c>
      <c r="AC37" s="736">
        <v>0.68512719899999996</v>
      </c>
      <c r="AD37" s="736">
        <v>0.68512719899999996</v>
      </c>
      <c r="AE37" s="736">
        <v>0.68512719899999996</v>
      </c>
      <c r="AF37" s="736">
        <v>0.68512719899999996</v>
      </c>
      <c r="AG37" s="736">
        <v>0.68512719899999996</v>
      </c>
      <c r="AH37" s="736">
        <v>0.68512719899999996</v>
      </c>
      <c r="AI37" s="736">
        <v>0</v>
      </c>
      <c r="AJ37" s="736">
        <v>0</v>
      </c>
      <c r="AK37" s="736">
        <v>0</v>
      </c>
      <c r="AL37" s="736">
        <v>0</v>
      </c>
      <c r="AM37" s="736">
        <v>0</v>
      </c>
      <c r="AN37" s="736">
        <v>0</v>
      </c>
      <c r="AO37" s="736">
        <v>0</v>
      </c>
      <c r="AP37" s="738"/>
      <c r="AQ37" s="736">
        <v>0</v>
      </c>
      <c r="AR37" s="736">
        <v>0</v>
      </c>
      <c r="AS37" s="736">
        <v>943.97479999999996</v>
      </c>
      <c r="AT37" s="736">
        <v>0</v>
      </c>
      <c r="AU37" s="736">
        <v>0</v>
      </c>
      <c r="AV37" s="736">
        <v>0</v>
      </c>
      <c r="AW37" s="736">
        <v>0</v>
      </c>
      <c r="AX37" s="736">
        <v>0</v>
      </c>
      <c r="AY37" s="736">
        <v>0</v>
      </c>
      <c r="AZ37" s="736">
        <v>0</v>
      </c>
      <c r="BA37" s="736">
        <v>0</v>
      </c>
      <c r="BB37" s="736">
        <v>0</v>
      </c>
      <c r="BC37" s="736">
        <v>0</v>
      </c>
      <c r="BD37" s="736">
        <v>0</v>
      </c>
      <c r="BE37" s="736">
        <v>0</v>
      </c>
      <c r="BF37" s="736">
        <v>0</v>
      </c>
      <c r="BG37" s="736">
        <v>0</v>
      </c>
      <c r="BH37" s="736">
        <v>0</v>
      </c>
      <c r="BI37" s="736">
        <v>0</v>
      </c>
      <c r="BJ37" s="736">
        <v>0</v>
      </c>
      <c r="BK37" s="736">
        <v>0</v>
      </c>
      <c r="BL37" s="736">
        <v>0</v>
      </c>
      <c r="BM37" s="736">
        <v>0</v>
      </c>
      <c r="BN37" s="736">
        <v>0</v>
      </c>
      <c r="BO37" s="736">
        <v>0</v>
      </c>
      <c r="BP37" s="736">
        <v>0</v>
      </c>
      <c r="BQ37" s="736">
        <v>0</v>
      </c>
      <c r="BR37" s="736">
        <v>0</v>
      </c>
      <c r="BS37" s="736">
        <v>0</v>
      </c>
      <c r="BT37" s="736">
        <v>0</v>
      </c>
    </row>
    <row r="38" spans="2:73">
      <c r="B38" s="733" t="s">
        <v>208</v>
      </c>
      <c r="C38" s="733" t="s">
        <v>722</v>
      </c>
      <c r="D38" s="733" t="s">
        <v>732</v>
      </c>
      <c r="E38" s="733"/>
      <c r="F38" s="733"/>
      <c r="G38" s="733"/>
      <c r="H38" s="733">
        <v>2013</v>
      </c>
      <c r="I38" s="641" t="s">
        <v>571</v>
      </c>
      <c r="J38" s="641" t="s">
        <v>587</v>
      </c>
      <c r="K38" s="630"/>
      <c r="L38" s="736">
        <v>0</v>
      </c>
      <c r="M38" s="736">
        <v>0</v>
      </c>
      <c r="N38" s="736">
        <v>407.91558985799998</v>
      </c>
      <c r="O38" s="736">
        <v>407.91558985799998</v>
      </c>
      <c r="P38" s="736">
        <v>407.91558985799998</v>
      </c>
      <c r="Q38" s="736">
        <v>407.91558985799998</v>
      </c>
      <c r="R38" s="736">
        <v>407.91558985799998</v>
      </c>
      <c r="S38" s="736">
        <v>407.91558985799998</v>
      </c>
      <c r="T38" s="736">
        <v>407.91558985799998</v>
      </c>
      <c r="U38" s="736">
        <v>407.91558985799998</v>
      </c>
      <c r="V38" s="736">
        <v>407.91558985799998</v>
      </c>
      <c r="W38" s="736">
        <v>407.91558985799998</v>
      </c>
      <c r="X38" s="736">
        <v>407.91558985799998</v>
      </c>
      <c r="Y38" s="736">
        <v>407.91558985799998</v>
      </c>
      <c r="Z38" s="736">
        <v>407.91558985799998</v>
      </c>
      <c r="AA38" s="736">
        <v>407.91558985799998</v>
      </c>
      <c r="AB38" s="736">
        <v>407.91558985799998</v>
      </c>
      <c r="AC38" s="736">
        <v>407.91558985799998</v>
      </c>
      <c r="AD38" s="736">
        <v>407.91558985799998</v>
      </c>
      <c r="AE38" s="736">
        <v>407.91558985799998</v>
      </c>
      <c r="AF38" s="736">
        <v>286.33836922799998</v>
      </c>
      <c r="AG38" s="736">
        <v>0</v>
      </c>
      <c r="AH38" s="736">
        <v>0</v>
      </c>
      <c r="AI38" s="736">
        <v>0</v>
      </c>
      <c r="AJ38" s="736">
        <v>0</v>
      </c>
      <c r="AK38" s="736">
        <v>0</v>
      </c>
      <c r="AL38" s="736">
        <v>0</v>
      </c>
      <c r="AM38" s="736">
        <v>0</v>
      </c>
      <c r="AN38" s="736">
        <v>0</v>
      </c>
      <c r="AO38" s="736">
        <v>0</v>
      </c>
      <c r="AP38" s="737"/>
      <c r="AQ38" s="736">
        <v>0</v>
      </c>
      <c r="AR38" s="736">
        <v>0</v>
      </c>
      <c r="AS38" s="736">
        <v>649.41499999999996</v>
      </c>
      <c r="AT38" s="736">
        <v>0</v>
      </c>
      <c r="AU38" s="736">
        <v>0</v>
      </c>
      <c r="AV38" s="736">
        <v>0</v>
      </c>
      <c r="AW38" s="736">
        <v>0</v>
      </c>
      <c r="AX38" s="736">
        <v>0</v>
      </c>
      <c r="AY38" s="736">
        <v>0</v>
      </c>
      <c r="AZ38" s="736">
        <v>0</v>
      </c>
      <c r="BA38" s="736">
        <v>0</v>
      </c>
      <c r="BB38" s="736">
        <v>0</v>
      </c>
      <c r="BC38" s="736">
        <v>0</v>
      </c>
      <c r="BD38" s="736">
        <v>0</v>
      </c>
      <c r="BE38" s="736">
        <v>0</v>
      </c>
      <c r="BF38" s="736">
        <v>0</v>
      </c>
      <c r="BG38" s="736">
        <v>0</v>
      </c>
      <c r="BH38" s="736">
        <v>0</v>
      </c>
      <c r="BI38" s="736">
        <v>0</v>
      </c>
      <c r="BJ38" s="736">
        <v>0</v>
      </c>
      <c r="BK38" s="736">
        <v>0</v>
      </c>
      <c r="BL38" s="736">
        <v>0</v>
      </c>
      <c r="BM38" s="736">
        <v>0</v>
      </c>
      <c r="BN38" s="736">
        <v>0</v>
      </c>
      <c r="BO38" s="736">
        <v>0</v>
      </c>
      <c r="BP38" s="736">
        <v>0</v>
      </c>
      <c r="BQ38" s="736">
        <v>0</v>
      </c>
      <c r="BR38" s="736">
        <v>0</v>
      </c>
      <c r="BS38" s="736">
        <v>0</v>
      </c>
      <c r="BT38" s="736">
        <v>0</v>
      </c>
    </row>
    <row r="39" spans="2:73" ht="16.149999999999999" customHeight="1">
      <c r="B39" s="733" t="s">
        <v>208</v>
      </c>
      <c r="C39" s="733" t="s">
        <v>722</v>
      </c>
      <c r="D39" s="733" t="s">
        <v>727</v>
      </c>
      <c r="E39" s="733"/>
      <c r="F39" s="733"/>
      <c r="G39" s="733"/>
      <c r="H39" s="733">
        <v>2013</v>
      </c>
      <c r="I39" s="641" t="s">
        <v>571</v>
      </c>
      <c r="J39" s="641" t="s">
        <v>587</v>
      </c>
      <c r="K39" s="630"/>
      <c r="L39" s="736">
        <v>0</v>
      </c>
      <c r="M39" s="736">
        <v>0</v>
      </c>
      <c r="N39" s="736"/>
      <c r="O39" s="736">
        <v>0</v>
      </c>
      <c r="P39" s="736">
        <v>0</v>
      </c>
      <c r="Q39" s="736">
        <v>0</v>
      </c>
      <c r="R39" s="736">
        <v>0</v>
      </c>
      <c r="S39" s="736">
        <v>0</v>
      </c>
      <c r="T39" s="736">
        <v>0</v>
      </c>
      <c r="U39" s="736">
        <v>0</v>
      </c>
      <c r="V39" s="736">
        <v>0</v>
      </c>
      <c r="W39" s="736">
        <v>0</v>
      </c>
      <c r="X39" s="736">
        <v>0</v>
      </c>
      <c r="Y39" s="736">
        <v>0</v>
      </c>
      <c r="Z39" s="736">
        <v>0</v>
      </c>
      <c r="AA39" s="736">
        <v>0</v>
      </c>
      <c r="AB39" s="736">
        <v>0</v>
      </c>
      <c r="AC39" s="736">
        <v>0</v>
      </c>
      <c r="AD39" s="736">
        <v>0</v>
      </c>
      <c r="AE39" s="736">
        <v>0</v>
      </c>
      <c r="AF39" s="736">
        <v>0</v>
      </c>
      <c r="AG39" s="736">
        <v>0</v>
      </c>
      <c r="AH39" s="736">
        <v>0</v>
      </c>
      <c r="AI39" s="736">
        <v>0</v>
      </c>
      <c r="AJ39" s="736">
        <v>0</v>
      </c>
      <c r="AK39" s="736">
        <v>0</v>
      </c>
      <c r="AL39" s="736">
        <v>0</v>
      </c>
      <c r="AM39" s="736">
        <v>0</v>
      </c>
      <c r="AN39" s="736">
        <v>0</v>
      </c>
      <c r="AO39" s="736">
        <v>0</v>
      </c>
      <c r="AP39" s="737"/>
      <c r="AQ39" s="736">
        <v>0</v>
      </c>
      <c r="AR39" s="736">
        <v>0</v>
      </c>
      <c r="AS39" s="736"/>
      <c r="AT39" s="736">
        <v>0</v>
      </c>
      <c r="AU39" s="736">
        <v>0</v>
      </c>
      <c r="AV39" s="736">
        <v>0</v>
      </c>
      <c r="AW39" s="736">
        <v>0</v>
      </c>
      <c r="AX39" s="736">
        <v>0</v>
      </c>
      <c r="AY39" s="736">
        <v>0</v>
      </c>
      <c r="AZ39" s="736">
        <v>0</v>
      </c>
      <c r="BA39" s="736">
        <v>0</v>
      </c>
      <c r="BB39" s="736">
        <v>0</v>
      </c>
      <c r="BC39" s="736">
        <v>0</v>
      </c>
      <c r="BD39" s="736">
        <v>0</v>
      </c>
      <c r="BE39" s="736">
        <v>0</v>
      </c>
      <c r="BF39" s="736">
        <v>0</v>
      </c>
      <c r="BG39" s="736">
        <v>0</v>
      </c>
      <c r="BH39" s="736">
        <v>0</v>
      </c>
      <c r="BI39" s="736">
        <v>0</v>
      </c>
      <c r="BJ39" s="736">
        <v>0</v>
      </c>
      <c r="BK39" s="736">
        <v>0</v>
      </c>
      <c r="BL39" s="736">
        <v>0</v>
      </c>
      <c r="BM39" s="736">
        <v>0</v>
      </c>
      <c r="BN39" s="736">
        <v>0</v>
      </c>
      <c r="BO39" s="736">
        <v>0</v>
      </c>
      <c r="BP39" s="736">
        <v>0</v>
      </c>
      <c r="BQ39" s="736">
        <v>0</v>
      </c>
      <c r="BR39" s="736">
        <v>0</v>
      </c>
      <c r="BS39" s="736">
        <v>0</v>
      </c>
      <c r="BT39" s="736">
        <v>0</v>
      </c>
      <c r="BU39" s="163"/>
    </row>
    <row r="40" spans="2:73">
      <c r="B40" s="733" t="s">
        <v>208</v>
      </c>
      <c r="C40" s="733" t="s">
        <v>722</v>
      </c>
      <c r="D40" s="733" t="s">
        <v>728</v>
      </c>
      <c r="E40" s="733"/>
      <c r="F40" s="733"/>
      <c r="G40" s="733"/>
      <c r="H40" s="733">
        <v>2013</v>
      </c>
      <c r="I40" s="641" t="s">
        <v>571</v>
      </c>
      <c r="J40" s="641" t="s">
        <v>587</v>
      </c>
      <c r="K40" s="630"/>
      <c r="L40" s="736">
        <v>0</v>
      </c>
      <c r="M40" s="736">
        <v>0</v>
      </c>
      <c r="N40" s="736">
        <v>0</v>
      </c>
      <c r="O40" s="736">
        <v>0</v>
      </c>
      <c r="P40" s="736">
        <v>0</v>
      </c>
      <c r="Q40" s="736">
        <v>0</v>
      </c>
      <c r="R40" s="736">
        <v>0</v>
      </c>
      <c r="S40" s="736">
        <v>0</v>
      </c>
      <c r="T40" s="736">
        <v>0</v>
      </c>
      <c r="U40" s="736">
        <v>0</v>
      </c>
      <c r="V40" s="736">
        <v>0</v>
      </c>
      <c r="W40" s="736">
        <v>0</v>
      </c>
      <c r="X40" s="736">
        <v>0</v>
      </c>
      <c r="Y40" s="736">
        <v>0</v>
      </c>
      <c r="Z40" s="736">
        <v>0</v>
      </c>
      <c r="AA40" s="736">
        <v>0</v>
      </c>
      <c r="AB40" s="736">
        <v>0</v>
      </c>
      <c r="AC40" s="736">
        <v>0</v>
      </c>
      <c r="AD40" s="736">
        <v>0</v>
      </c>
      <c r="AE40" s="736">
        <v>0</v>
      </c>
      <c r="AF40" s="736">
        <v>0</v>
      </c>
      <c r="AG40" s="736">
        <v>0</v>
      </c>
      <c r="AH40" s="736">
        <v>0</v>
      </c>
      <c r="AI40" s="736">
        <v>0</v>
      </c>
      <c r="AJ40" s="736">
        <v>0</v>
      </c>
      <c r="AK40" s="736">
        <v>0</v>
      </c>
      <c r="AL40" s="736">
        <v>0</v>
      </c>
      <c r="AM40" s="736">
        <v>0</v>
      </c>
      <c r="AN40" s="736">
        <v>0</v>
      </c>
      <c r="AO40" s="736">
        <v>0</v>
      </c>
      <c r="AP40" s="737"/>
      <c r="AQ40" s="736">
        <v>0</v>
      </c>
      <c r="AR40" s="736">
        <v>0</v>
      </c>
      <c r="AS40" s="736">
        <v>0</v>
      </c>
      <c r="AT40" s="736">
        <v>0</v>
      </c>
      <c r="AU40" s="736">
        <v>0</v>
      </c>
      <c r="AV40" s="736">
        <v>0</v>
      </c>
      <c r="AW40" s="736">
        <v>0</v>
      </c>
      <c r="AX40" s="736">
        <v>0</v>
      </c>
      <c r="AY40" s="736">
        <v>0</v>
      </c>
      <c r="AZ40" s="736">
        <v>0</v>
      </c>
      <c r="BA40" s="736">
        <v>0</v>
      </c>
      <c r="BB40" s="736">
        <v>0</v>
      </c>
      <c r="BC40" s="736">
        <v>0</v>
      </c>
      <c r="BD40" s="736">
        <v>0</v>
      </c>
      <c r="BE40" s="736">
        <v>0</v>
      </c>
      <c r="BF40" s="736">
        <v>0</v>
      </c>
      <c r="BG40" s="736">
        <v>0</v>
      </c>
      <c r="BH40" s="736">
        <v>0</v>
      </c>
      <c r="BI40" s="736">
        <v>0</v>
      </c>
      <c r="BJ40" s="736">
        <v>0</v>
      </c>
      <c r="BK40" s="736">
        <v>0</v>
      </c>
      <c r="BL40" s="736">
        <v>0</v>
      </c>
      <c r="BM40" s="736">
        <v>0</v>
      </c>
      <c r="BN40" s="736">
        <v>0</v>
      </c>
      <c r="BO40" s="736">
        <v>0</v>
      </c>
      <c r="BP40" s="736">
        <v>0</v>
      </c>
      <c r="BQ40" s="736">
        <v>0</v>
      </c>
      <c r="BR40" s="736">
        <v>0</v>
      </c>
      <c r="BS40" s="736">
        <v>0</v>
      </c>
      <c r="BT40" s="736">
        <v>0</v>
      </c>
    </row>
    <row r="41" spans="2:73" ht="15.5">
      <c r="B41" s="733" t="s">
        <v>208</v>
      </c>
      <c r="C41" s="733" t="s">
        <v>724</v>
      </c>
      <c r="D41" s="733" t="s">
        <v>726</v>
      </c>
      <c r="E41" s="733"/>
      <c r="F41" s="733"/>
      <c r="G41" s="733"/>
      <c r="H41" s="733">
        <v>2013</v>
      </c>
      <c r="I41" s="641" t="s">
        <v>571</v>
      </c>
      <c r="J41" s="641" t="s">
        <v>587</v>
      </c>
      <c r="K41" s="630"/>
      <c r="L41" s="736">
        <v>0</v>
      </c>
      <c r="M41" s="736">
        <v>0</v>
      </c>
      <c r="N41" s="736"/>
      <c r="O41" s="736">
        <v>0</v>
      </c>
      <c r="P41" s="736">
        <v>0</v>
      </c>
      <c r="Q41" s="736">
        <v>0</v>
      </c>
      <c r="R41" s="736">
        <v>0</v>
      </c>
      <c r="S41" s="736">
        <v>0</v>
      </c>
      <c r="T41" s="736">
        <v>0</v>
      </c>
      <c r="U41" s="736">
        <v>0</v>
      </c>
      <c r="V41" s="736">
        <v>0</v>
      </c>
      <c r="W41" s="736">
        <v>0</v>
      </c>
      <c r="X41" s="736">
        <v>0</v>
      </c>
      <c r="Y41" s="736">
        <v>0</v>
      </c>
      <c r="Z41" s="736">
        <v>0</v>
      </c>
      <c r="AA41" s="736">
        <v>0</v>
      </c>
      <c r="AB41" s="736">
        <v>0</v>
      </c>
      <c r="AC41" s="736">
        <v>0</v>
      </c>
      <c r="AD41" s="736">
        <v>0</v>
      </c>
      <c r="AE41" s="736">
        <v>0</v>
      </c>
      <c r="AF41" s="736">
        <v>0</v>
      </c>
      <c r="AG41" s="736">
        <v>0</v>
      </c>
      <c r="AH41" s="736">
        <v>0</v>
      </c>
      <c r="AI41" s="736">
        <v>0</v>
      </c>
      <c r="AJ41" s="736">
        <v>0</v>
      </c>
      <c r="AK41" s="736">
        <v>0</v>
      </c>
      <c r="AL41" s="736">
        <v>0</v>
      </c>
      <c r="AM41" s="736">
        <v>0</v>
      </c>
      <c r="AN41" s="736">
        <v>0</v>
      </c>
      <c r="AO41" s="736">
        <v>0</v>
      </c>
      <c r="AP41" s="737"/>
      <c r="AQ41" s="736">
        <v>0</v>
      </c>
      <c r="AR41" s="736">
        <v>0</v>
      </c>
      <c r="AS41" s="736"/>
      <c r="AT41" s="736">
        <v>0</v>
      </c>
      <c r="AU41" s="736">
        <v>0</v>
      </c>
      <c r="AV41" s="736">
        <v>0</v>
      </c>
      <c r="AW41" s="736">
        <v>0</v>
      </c>
      <c r="AX41" s="736">
        <v>0</v>
      </c>
      <c r="AY41" s="736">
        <v>0</v>
      </c>
      <c r="AZ41" s="736">
        <v>0</v>
      </c>
      <c r="BA41" s="736">
        <v>0</v>
      </c>
      <c r="BB41" s="736">
        <v>0</v>
      </c>
      <c r="BC41" s="736">
        <v>0</v>
      </c>
      <c r="BD41" s="736">
        <v>0</v>
      </c>
      <c r="BE41" s="736">
        <v>0</v>
      </c>
      <c r="BF41" s="736">
        <v>0</v>
      </c>
      <c r="BG41" s="736">
        <v>0</v>
      </c>
      <c r="BH41" s="736">
        <v>0</v>
      </c>
      <c r="BI41" s="736">
        <v>0</v>
      </c>
      <c r="BJ41" s="736">
        <v>0</v>
      </c>
      <c r="BK41" s="736">
        <v>0</v>
      </c>
      <c r="BL41" s="736">
        <v>0</v>
      </c>
      <c r="BM41" s="736">
        <v>0</v>
      </c>
      <c r="BN41" s="736">
        <v>0</v>
      </c>
      <c r="BO41" s="736">
        <v>0</v>
      </c>
      <c r="BP41" s="736">
        <v>0</v>
      </c>
      <c r="BQ41" s="736">
        <v>0</v>
      </c>
      <c r="BR41" s="736">
        <v>0</v>
      </c>
      <c r="BS41" s="736">
        <v>0</v>
      </c>
      <c r="BT41" s="736">
        <v>0</v>
      </c>
      <c r="BU41" s="163"/>
    </row>
    <row r="42" spans="2:73" ht="15.5">
      <c r="B42" s="733" t="s">
        <v>733</v>
      </c>
      <c r="C42" s="733" t="s">
        <v>723</v>
      </c>
      <c r="D42" s="733" t="s">
        <v>726</v>
      </c>
      <c r="E42" s="733"/>
      <c r="F42" s="733"/>
      <c r="G42" s="733"/>
      <c r="H42" s="733">
        <v>2013</v>
      </c>
      <c r="I42" s="641" t="s">
        <v>571</v>
      </c>
      <c r="J42" s="641" t="s">
        <v>587</v>
      </c>
      <c r="K42" s="630"/>
      <c r="L42" s="736">
        <v>0</v>
      </c>
      <c r="M42" s="736">
        <v>0</v>
      </c>
      <c r="N42" s="736"/>
      <c r="O42" s="736">
        <v>0</v>
      </c>
      <c r="P42" s="736">
        <v>0</v>
      </c>
      <c r="Q42" s="736">
        <v>0</v>
      </c>
      <c r="R42" s="736">
        <v>0</v>
      </c>
      <c r="S42" s="736">
        <v>0</v>
      </c>
      <c r="T42" s="736">
        <v>0</v>
      </c>
      <c r="U42" s="736">
        <v>0</v>
      </c>
      <c r="V42" s="736">
        <v>0</v>
      </c>
      <c r="W42" s="736">
        <v>0</v>
      </c>
      <c r="X42" s="736">
        <v>0</v>
      </c>
      <c r="Y42" s="736">
        <v>0</v>
      </c>
      <c r="Z42" s="736">
        <v>0</v>
      </c>
      <c r="AA42" s="736">
        <v>0</v>
      </c>
      <c r="AB42" s="736">
        <v>0</v>
      </c>
      <c r="AC42" s="736">
        <v>0</v>
      </c>
      <c r="AD42" s="736">
        <v>0</v>
      </c>
      <c r="AE42" s="736">
        <v>0</v>
      </c>
      <c r="AF42" s="736">
        <v>0</v>
      </c>
      <c r="AG42" s="736">
        <v>0</v>
      </c>
      <c r="AH42" s="736">
        <v>0</v>
      </c>
      <c r="AI42" s="736">
        <v>0</v>
      </c>
      <c r="AJ42" s="736">
        <v>0</v>
      </c>
      <c r="AK42" s="736">
        <v>0</v>
      </c>
      <c r="AL42" s="736">
        <v>0</v>
      </c>
      <c r="AM42" s="736">
        <v>0</v>
      </c>
      <c r="AN42" s="736">
        <v>0</v>
      </c>
      <c r="AO42" s="736">
        <v>0</v>
      </c>
      <c r="AP42" s="738"/>
      <c r="AQ42" s="736">
        <v>0</v>
      </c>
      <c r="AR42" s="736">
        <v>0</v>
      </c>
      <c r="AS42" s="736"/>
      <c r="AT42" s="736">
        <v>0</v>
      </c>
      <c r="AU42" s="736">
        <v>0</v>
      </c>
      <c r="AV42" s="736">
        <v>0</v>
      </c>
      <c r="AW42" s="736">
        <v>0</v>
      </c>
      <c r="AX42" s="736">
        <v>0</v>
      </c>
      <c r="AY42" s="736">
        <v>0</v>
      </c>
      <c r="AZ42" s="736">
        <v>0</v>
      </c>
      <c r="BA42" s="736">
        <v>0</v>
      </c>
      <c r="BB42" s="736">
        <v>0</v>
      </c>
      <c r="BC42" s="736">
        <v>0</v>
      </c>
      <c r="BD42" s="736">
        <v>0</v>
      </c>
      <c r="BE42" s="736">
        <v>0</v>
      </c>
      <c r="BF42" s="736">
        <v>0</v>
      </c>
      <c r="BG42" s="736">
        <v>0</v>
      </c>
      <c r="BH42" s="736">
        <v>0</v>
      </c>
      <c r="BI42" s="736">
        <v>0</v>
      </c>
      <c r="BJ42" s="736">
        <v>0</v>
      </c>
      <c r="BK42" s="736">
        <v>0</v>
      </c>
      <c r="BL42" s="736">
        <v>0</v>
      </c>
      <c r="BM42" s="736">
        <v>0</v>
      </c>
      <c r="BN42" s="736">
        <v>0</v>
      </c>
      <c r="BO42" s="736">
        <v>0</v>
      </c>
      <c r="BP42" s="736">
        <v>0</v>
      </c>
      <c r="BQ42" s="736">
        <v>0</v>
      </c>
      <c r="BR42" s="736">
        <v>0</v>
      </c>
      <c r="BS42" s="736">
        <v>0</v>
      </c>
      <c r="BT42" s="736">
        <v>0</v>
      </c>
      <c r="BU42" s="163"/>
    </row>
    <row r="43" spans="2:73">
      <c r="B43" s="733" t="s">
        <v>733</v>
      </c>
      <c r="C43" s="733" t="s">
        <v>724</v>
      </c>
      <c r="D43" s="733" t="s">
        <v>726</v>
      </c>
      <c r="E43" s="733"/>
      <c r="F43" s="733"/>
      <c r="G43" s="733"/>
      <c r="H43" s="733">
        <v>2013</v>
      </c>
      <c r="I43" s="641" t="s">
        <v>571</v>
      </c>
      <c r="J43" s="641" t="s">
        <v>587</v>
      </c>
      <c r="K43" s="630"/>
      <c r="L43" s="736">
        <v>0</v>
      </c>
      <c r="M43" s="736">
        <v>0</v>
      </c>
      <c r="N43" s="736"/>
      <c r="O43" s="736">
        <v>0</v>
      </c>
      <c r="P43" s="736">
        <v>0</v>
      </c>
      <c r="Q43" s="736">
        <v>0</v>
      </c>
      <c r="R43" s="736">
        <v>0</v>
      </c>
      <c r="S43" s="736">
        <v>0</v>
      </c>
      <c r="T43" s="736">
        <v>0</v>
      </c>
      <c r="U43" s="736">
        <v>0</v>
      </c>
      <c r="V43" s="736">
        <v>0</v>
      </c>
      <c r="W43" s="736">
        <v>0</v>
      </c>
      <c r="X43" s="736">
        <v>0</v>
      </c>
      <c r="Y43" s="736">
        <v>0</v>
      </c>
      <c r="Z43" s="736">
        <v>0</v>
      </c>
      <c r="AA43" s="736">
        <v>0</v>
      </c>
      <c r="AB43" s="736">
        <v>0</v>
      </c>
      <c r="AC43" s="736">
        <v>0</v>
      </c>
      <c r="AD43" s="736">
        <v>0</v>
      </c>
      <c r="AE43" s="736">
        <v>0</v>
      </c>
      <c r="AF43" s="736">
        <v>0</v>
      </c>
      <c r="AG43" s="736">
        <v>0</v>
      </c>
      <c r="AH43" s="736">
        <v>0</v>
      </c>
      <c r="AI43" s="736">
        <v>0</v>
      </c>
      <c r="AJ43" s="736">
        <v>0</v>
      </c>
      <c r="AK43" s="736">
        <v>0</v>
      </c>
      <c r="AL43" s="736">
        <v>0</v>
      </c>
      <c r="AM43" s="736">
        <v>0</v>
      </c>
      <c r="AN43" s="736">
        <v>0</v>
      </c>
      <c r="AO43" s="736">
        <v>0</v>
      </c>
      <c r="AP43" s="737"/>
      <c r="AQ43" s="736">
        <v>0</v>
      </c>
      <c r="AR43" s="736">
        <v>0</v>
      </c>
      <c r="AS43" s="736">
        <v>0</v>
      </c>
      <c r="AT43" s="736">
        <v>0</v>
      </c>
      <c r="AU43" s="736">
        <v>0</v>
      </c>
      <c r="AV43" s="736">
        <v>0</v>
      </c>
      <c r="AW43" s="736">
        <v>0</v>
      </c>
      <c r="AX43" s="736">
        <v>0</v>
      </c>
      <c r="AY43" s="736">
        <v>0</v>
      </c>
      <c r="AZ43" s="736">
        <v>0</v>
      </c>
      <c r="BA43" s="736">
        <v>0</v>
      </c>
      <c r="BB43" s="736">
        <v>0</v>
      </c>
      <c r="BC43" s="736">
        <v>0</v>
      </c>
      <c r="BD43" s="736">
        <v>0</v>
      </c>
      <c r="BE43" s="736">
        <v>0</v>
      </c>
      <c r="BF43" s="736">
        <v>0</v>
      </c>
      <c r="BG43" s="736">
        <v>0</v>
      </c>
      <c r="BH43" s="736">
        <v>0</v>
      </c>
      <c r="BI43" s="736">
        <v>0</v>
      </c>
      <c r="BJ43" s="736">
        <v>0</v>
      </c>
      <c r="BK43" s="736">
        <v>0</v>
      </c>
      <c r="BL43" s="736">
        <v>0</v>
      </c>
      <c r="BM43" s="736">
        <v>0</v>
      </c>
      <c r="BN43" s="736">
        <v>0</v>
      </c>
      <c r="BO43" s="736">
        <v>0</v>
      </c>
      <c r="BP43" s="736">
        <v>0</v>
      </c>
      <c r="BQ43" s="736">
        <v>0</v>
      </c>
      <c r="BR43" s="736">
        <v>0</v>
      </c>
      <c r="BS43" s="736">
        <v>0</v>
      </c>
      <c r="BT43" s="736">
        <v>0</v>
      </c>
    </row>
    <row r="44" spans="2:73">
      <c r="B44" s="733" t="s">
        <v>208</v>
      </c>
      <c r="C44" s="733" t="s">
        <v>722</v>
      </c>
      <c r="D44" s="733" t="s">
        <v>1</v>
      </c>
      <c r="E44" s="733"/>
      <c r="F44" s="733"/>
      <c r="G44" s="733"/>
      <c r="H44" s="733">
        <v>2013</v>
      </c>
      <c r="I44" s="641" t="s">
        <v>571</v>
      </c>
      <c r="J44" s="641" t="s">
        <v>587</v>
      </c>
      <c r="K44" s="630"/>
      <c r="L44" s="736">
        <v>0</v>
      </c>
      <c r="M44" s="736">
        <v>0</v>
      </c>
      <c r="N44" s="736">
        <v>1.2786049637491862E-2</v>
      </c>
      <c r="O44" s="736">
        <v>1.2786049637491862E-2</v>
      </c>
      <c r="P44" s="736">
        <v>1.2786049637491862E-2</v>
      </c>
      <c r="Q44" s="736">
        <v>1.2786049637491862E-2</v>
      </c>
      <c r="R44" s="736">
        <v>7.1034634084759241E-3</v>
      </c>
      <c r="S44" s="736">
        <v>0</v>
      </c>
      <c r="T44" s="736">
        <v>0</v>
      </c>
      <c r="U44" s="736">
        <v>0</v>
      </c>
      <c r="V44" s="736">
        <v>0</v>
      </c>
      <c r="W44" s="736">
        <v>0</v>
      </c>
      <c r="X44" s="736">
        <v>0</v>
      </c>
      <c r="Y44" s="736">
        <v>0</v>
      </c>
      <c r="Z44" s="736">
        <v>0</v>
      </c>
      <c r="AA44" s="736">
        <v>0</v>
      </c>
      <c r="AB44" s="736">
        <v>0</v>
      </c>
      <c r="AC44" s="736">
        <v>0</v>
      </c>
      <c r="AD44" s="736">
        <v>0</v>
      </c>
      <c r="AE44" s="736">
        <v>0</v>
      </c>
      <c r="AF44" s="736">
        <v>0</v>
      </c>
      <c r="AG44" s="736">
        <v>0</v>
      </c>
      <c r="AH44" s="736">
        <v>0</v>
      </c>
      <c r="AI44" s="736">
        <v>0</v>
      </c>
      <c r="AJ44" s="736">
        <v>0</v>
      </c>
      <c r="AK44" s="736">
        <v>0</v>
      </c>
      <c r="AL44" s="736">
        <v>0</v>
      </c>
      <c r="AM44" s="736">
        <v>0</v>
      </c>
      <c r="AN44" s="736">
        <v>0</v>
      </c>
      <c r="AO44" s="736">
        <v>0</v>
      </c>
      <c r="AP44" s="737"/>
      <c r="AQ44" s="736">
        <v>0</v>
      </c>
      <c r="AR44" s="736">
        <v>0</v>
      </c>
      <c r="AS44" s="736">
        <v>0</v>
      </c>
      <c r="AT44" s="736">
        <v>0</v>
      </c>
      <c r="AU44" s="736">
        <v>0</v>
      </c>
      <c r="AV44" s="736">
        <v>0</v>
      </c>
      <c r="AW44" s="736">
        <v>0</v>
      </c>
      <c r="AX44" s="736">
        <v>0</v>
      </c>
      <c r="AY44" s="736">
        <v>0</v>
      </c>
      <c r="AZ44" s="736">
        <v>0</v>
      </c>
      <c r="BA44" s="736">
        <v>0</v>
      </c>
      <c r="BB44" s="736">
        <v>0</v>
      </c>
      <c r="BC44" s="736">
        <v>0</v>
      </c>
      <c r="BD44" s="736">
        <v>0</v>
      </c>
      <c r="BE44" s="736">
        <v>0</v>
      </c>
      <c r="BF44" s="736">
        <v>0</v>
      </c>
      <c r="BG44" s="736">
        <v>0</v>
      </c>
      <c r="BH44" s="736">
        <v>0</v>
      </c>
      <c r="BI44" s="736">
        <v>0</v>
      </c>
      <c r="BJ44" s="736">
        <v>0</v>
      </c>
      <c r="BK44" s="736">
        <v>0</v>
      </c>
      <c r="BL44" s="736">
        <v>0</v>
      </c>
      <c r="BM44" s="736">
        <v>0</v>
      </c>
      <c r="BN44" s="736">
        <v>0</v>
      </c>
      <c r="BO44" s="736">
        <v>0</v>
      </c>
      <c r="BP44" s="736">
        <v>0</v>
      </c>
      <c r="BQ44" s="736">
        <v>0</v>
      </c>
      <c r="BR44" s="736">
        <v>0</v>
      </c>
      <c r="BS44" s="736">
        <v>0</v>
      </c>
      <c r="BT44" s="736">
        <v>0</v>
      </c>
    </row>
    <row r="45" spans="2:73">
      <c r="B45" s="733" t="s">
        <v>208</v>
      </c>
      <c r="C45" s="733" t="s">
        <v>723</v>
      </c>
      <c r="D45" s="733" t="s">
        <v>21</v>
      </c>
      <c r="E45" s="733"/>
      <c r="F45" s="733"/>
      <c r="G45" s="733"/>
      <c r="H45" s="733">
        <v>2014</v>
      </c>
      <c r="I45" s="641" t="s">
        <v>572</v>
      </c>
      <c r="J45" s="641" t="s">
        <v>587</v>
      </c>
      <c r="K45" s="630"/>
      <c r="L45" s="736">
        <v>0</v>
      </c>
      <c r="M45" s="736">
        <v>0</v>
      </c>
      <c r="N45" s="736">
        <v>0</v>
      </c>
      <c r="O45" s="736">
        <v>69.009173860000004</v>
      </c>
      <c r="P45" s="736">
        <v>69.009173860000004</v>
      </c>
      <c r="Q45" s="736">
        <v>68.895208109999999</v>
      </c>
      <c r="R45" s="736">
        <v>63.97100837</v>
      </c>
      <c r="S45" s="736">
        <v>63.97100837</v>
      </c>
      <c r="T45" s="736">
        <v>63.97100837</v>
      </c>
      <c r="U45" s="736">
        <v>63.97100837</v>
      </c>
      <c r="V45" s="736">
        <v>63.97100837</v>
      </c>
      <c r="W45" s="736">
        <v>63.97100837</v>
      </c>
      <c r="X45" s="736">
        <v>63.97100837</v>
      </c>
      <c r="Y45" s="736">
        <v>63.770988220000007</v>
      </c>
      <c r="Z45" s="736">
        <v>17.997368519999998</v>
      </c>
      <c r="AA45" s="736">
        <v>0</v>
      </c>
      <c r="AB45" s="736">
        <v>0</v>
      </c>
      <c r="AC45" s="736">
        <v>0</v>
      </c>
      <c r="AD45" s="736">
        <v>0</v>
      </c>
      <c r="AE45" s="736">
        <v>0</v>
      </c>
      <c r="AF45" s="736">
        <v>0</v>
      </c>
      <c r="AG45" s="736">
        <v>0</v>
      </c>
      <c r="AH45" s="736">
        <v>0</v>
      </c>
      <c r="AI45" s="736">
        <v>0</v>
      </c>
      <c r="AJ45" s="736">
        <v>0</v>
      </c>
      <c r="AK45" s="736">
        <v>0</v>
      </c>
      <c r="AL45" s="736">
        <v>0</v>
      </c>
      <c r="AM45" s="736">
        <v>0</v>
      </c>
      <c r="AN45" s="736">
        <v>0</v>
      </c>
      <c r="AO45" s="736">
        <v>0</v>
      </c>
      <c r="AP45" s="737"/>
      <c r="AQ45" s="736">
        <v>0</v>
      </c>
      <c r="AR45" s="736">
        <v>0</v>
      </c>
      <c r="AS45" s="736">
        <v>0</v>
      </c>
      <c r="AT45" s="736">
        <v>267199.98639999999</v>
      </c>
      <c r="AU45" s="736">
        <v>267199.98639999999</v>
      </c>
      <c r="AV45" s="736">
        <v>266621.16159999999</v>
      </c>
      <c r="AW45" s="736">
        <v>247499.23139999999</v>
      </c>
      <c r="AX45" s="736">
        <v>247499.23139999999</v>
      </c>
      <c r="AY45" s="736">
        <v>247499.23139999999</v>
      </c>
      <c r="AZ45" s="736">
        <v>247499.23139999999</v>
      </c>
      <c r="BA45" s="736">
        <v>247499.23139999999</v>
      </c>
      <c r="BB45" s="736">
        <v>247499.23139999999</v>
      </c>
      <c r="BC45" s="736">
        <v>247499.23139999999</v>
      </c>
      <c r="BD45" s="736">
        <v>245654.83919999999</v>
      </c>
      <c r="BE45" s="736">
        <v>62396.477899999998</v>
      </c>
      <c r="BF45" s="736">
        <v>0</v>
      </c>
      <c r="BG45" s="736">
        <v>0</v>
      </c>
      <c r="BH45" s="736">
        <v>0</v>
      </c>
      <c r="BI45" s="736">
        <v>0</v>
      </c>
      <c r="BJ45" s="736">
        <v>0</v>
      </c>
      <c r="BK45" s="736">
        <v>0</v>
      </c>
      <c r="BL45" s="736">
        <v>0</v>
      </c>
      <c r="BM45" s="736">
        <v>0</v>
      </c>
      <c r="BN45" s="736">
        <v>0</v>
      </c>
      <c r="BO45" s="736">
        <v>0</v>
      </c>
      <c r="BP45" s="736">
        <v>0</v>
      </c>
      <c r="BQ45" s="736">
        <v>0</v>
      </c>
      <c r="BR45" s="736">
        <v>0</v>
      </c>
      <c r="BS45" s="736">
        <v>0</v>
      </c>
      <c r="BT45" s="736">
        <v>0</v>
      </c>
    </row>
    <row r="46" spans="2:73">
      <c r="B46" s="733" t="s">
        <v>208</v>
      </c>
      <c r="C46" s="733" t="s">
        <v>723</v>
      </c>
      <c r="D46" s="733" t="s">
        <v>20</v>
      </c>
      <c r="E46" s="733"/>
      <c r="F46" s="733"/>
      <c r="G46" s="733"/>
      <c r="H46" s="733">
        <v>2013</v>
      </c>
      <c r="I46" s="641" t="s">
        <v>572</v>
      </c>
      <c r="J46" s="641" t="s">
        <v>580</v>
      </c>
      <c r="K46" s="630"/>
      <c r="L46" s="736">
        <v>0</v>
      </c>
      <c r="M46" s="736">
        <v>0</v>
      </c>
      <c r="N46" s="736">
        <v>1.7535090999999999E-2</v>
      </c>
      <c r="O46" s="736">
        <v>1.7535090999999999E-2</v>
      </c>
      <c r="P46" s="736">
        <v>1.7535090999999999E-2</v>
      </c>
      <c r="Q46" s="736">
        <v>1.7535090999999999E-2</v>
      </c>
      <c r="R46" s="736">
        <v>0</v>
      </c>
      <c r="S46" s="736">
        <v>0</v>
      </c>
      <c r="T46" s="736">
        <v>0</v>
      </c>
      <c r="U46" s="736">
        <v>0</v>
      </c>
      <c r="V46" s="736">
        <v>0</v>
      </c>
      <c r="W46" s="736">
        <v>0</v>
      </c>
      <c r="X46" s="736">
        <v>0</v>
      </c>
      <c r="Y46" s="736">
        <v>0</v>
      </c>
      <c r="Z46" s="736">
        <v>0</v>
      </c>
      <c r="AA46" s="736">
        <v>0</v>
      </c>
      <c r="AB46" s="736">
        <v>0</v>
      </c>
      <c r="AC46" s="736">
        <v>0</v>
      </c>
      <c r="AD46" s="736">
        <v>0</v>
      </c>
      <c r="AE46" s="736">
        <v>0</v>
      </c>
      <c r="AF46" s="736">
        <v>0</v>
      </c>
      <c r="AG46" s="736">
        <v>0</v>
      </c>
      <c r="AH46" s="736">
        <v>0</v>
      </c>
      <c r="AI46" s="736">
        <v>0</v>
      </c>
      <c r="AJ46" s="736">
        <v>0</v>
      </c>
      <c r="AK46" s="736">
        <v>0</v>
      </c>
      <c r="AL46" s="736">
        <v>0</v>
      </c>
      <c r="AM46" s="736">
        <v>0</v>
      </c>
      <c r="AN46" s="736">
        <v>0</v>
      </c>
      <c r="AO46" s="736">
        <v>0</v>
      </c>
      <c r="AP46" s="737"/>
      <c r="AQ46" s="736">
        <v>0</v>
      </c>
      <c r="AR46" s="736">
        <v>0</v>
      </c>
      <c r="AS46" s="736">
        <v>96.405284710000004</v>
      </c>
      <c r="AT46" s="736">
        <v>96.405284710000004</v>
      </c>
      <c r="AU46" s="736">
        <v>96.405284710000004</v>
      </c>
      <c r="AV46" s="736">
        <v>96.405284710000004</v>
      </c>
      <c r="AW46" s="736">
        <v>0</v>
      </c>
      <c r="AX46" s="736">
        <v>0</v>
      </c>
      <c r="AY46" s="736">
        <v>0</v>
      </c>
      <c r="AZ46" s="736">
        <v>0</v>
      </c>
      <c r="BA46" s="736">
        <v>0</v>
      </c>
      <c r="BB46" s="736">
        <v>0</v>
      </c>
      <c r="BC46" s="736">
        <v>0</v>
      </c>
      <c r="BD46" s="736">
        <v>0</v>
      </c>
      <c r="BE46" s="736">
        <v>0</v>
      </c>
      <c r="BF46" s="736">
        <v>0</v>
      </c>
      <c r="BG46" s="736">
        <v>0</v>
      </c>
      <c r="BH46" s="736">
        <v>0</v>
      </c>
      <c r="BI46" s="736">
        <v>0</v>
      </c>
      <c r="BJ46" s="736">
        <v>0</v>
      </c>
      <c r="BK46" s="736">
        <v>0</v>
      </c>
      <c r="BL46" s="736">
        <v>0</v>
      </c>
      <c r="BM46" s="736">
        <v>0</v>
      </c>
      <c r="BN46" s="736">
        <v>0</v>
      </c>
      <c r="BO46" s="736">
        <v>0</v>
      </c>
      <c r="BP46" s="736">
        <v>0</v>
      </c>
      <c r="BQ46" s="736">
        <v>0</v>
      </c>
      <c r="BR46" s="736">
        <v>0</v>
      </c>
      <c r="BS46" s="736">
        <v>0</v>
      </c>
      <c r="BT46" s="736">
        <v>0</v>
      </c>
    </row>
    <row r="47" spans="2:73">
      <c r="B47" s="733" t="s">
        <v>208</v>
      </c>
      <c r="C47" s="733" t="s">
        <v>723</v>
      </c>
      <c r="D47" s="733" t="s">
        <v>20</v>
      </c>
      <c r="E47" s="733"/>
      <c r="F47" s="733"/>
      <c r="G47" s="733"/>
      <c r="H47" s="733">
        <v>2014</v>
      </c>
      <c r="I47" s="641" t="s">
        <v>572</v>
      </c>
      <c r="J47" s="641" t="s">
        <v>587</v>
      </c>
      <c r="K47" s="630"/>
      <c r="L47" s="736">
        <v>0</v>
      </c>
      <c r="M47" s="736">
        <v>0</v>
      </c>
      <c r="N47" s="736">
        <v>0</v>
      </c>
      <c r="O47" s="736">
        <v>160.40316619999999</v>
      </c>
      <c r="P47" s="736">
        <v>160.40316619999999</v>
      </c>
      <c r="Q47" s="736">
        <v>160.40316619999999</v>
      </c>
      <c r="R47" s="736">
        <v>160.40316619999999</v>
      </c>
      <c r="S47" s="736">
        <v>0</v>
      </c>
      <c r="T47" s="736">
        <v>0</v>
      </c>
      <c r="U47" s="736">
        <v>0</v>
      </c>
      <c r="V47" s="736">
        <v>0</v>
      </c>
      <c r="W47" s="736">
        <v>0</v>
      </c>
      <c r="X47" s="736">
        <v>0</v>
      </c>
      <c r="Y47" s="736">
        <v>0</v>
      </c>
      <c r="Z47" s="736">
        <v>0</v>
      </c>
      <c r="AA47" s="736">
        <v>0</v>
      </c>
      <c r="AB47" s="736">
        <v>0</v>
      </c>
      <c r="AC47" s="736">
        <v>0</v>
      </c>
      <c r="AD47" s="736">
        <v>0</v>
      </c>
      <c r="AE47" s="736">
        <v>0</v>
      </c>
      <c r="AF47" s="736">
        <v>0</v>
      </c>
      <c r="AG47" s="736">
        <v>0</v>
      </c>
      <c r="AH47" s="736">
        <v>0</v>
      </c>
      <c r="AI47" s="736">
        <v>0</v>
      </c>
      <c r="AJ47" s="736">
        <v>0</v>
      </c>
      <c r="AK47" s="736">
        <v>0</v>
      </c>
      <c r="AL47" s="736">
        <v>0</v>
      </c>
      <c r="AM47" s="736">
        <v>0</v>
      </c>
      <c r="AN47" s="736">
        <v>0</v>
      </c>
      <c r="AO47" s="736">
        <v>0</v>
      </c>
      <c r="AP47" s="737"/>
      <c r="AQ47" s="736">
        <v>0</v>
      </c>
      <c r="AR47" s="736">
        <v>0</v>
      </c>
      <c r="AS47" s="736">
        <v>0</v>
      </c>
      <c r="AT47" s="736">
        <v>783282.84069999994</v>
      </c>
      <c r="AU47" s="736">
        <v>783282.84069999994</v>
      </c>
      <c r="AV47" s="736">
        <v>783282.84069999994</v>
      </c>
      <c r="AW47" s="736">
        <v>783282.84069999994</v>
      </c>
      <c r="AX47" s="736">
        <v>0</v>
      </c>
      <c r="AY47" s="736">
        <v>0</v>
      </c>
      <c r="AZ47" s="736">
        <v>0</v>
      </c>
      <c r="BA47" s="736">
        <v>0</v>
      </c>
      <c r="BB47" s="736">
        <v>0</v>
      </c>
      <c r="BC47" s="736">
        <v>0</v>
      </c>
      <c r="BD47" s="736">
        <v>0</v>
      </c>
      <c r="BE47" s="736">
        <v>0</v>
      </c>
      <c r="BF47" s="736">
        <v>0</v>
      </c>
      <c r="BG47" s="736">
        <v>0</v>
      </c>
      <c r="BH47" s="736">
        <v>0</v>
      </c>
      <c r="BI47" s="736">
        <v>0</v>
      </c>
      <c r="BJ47" s="736">
        <v>0</v>
      </c>
      <c r="BK47" s="736">
        <v>0</v>
      </c>
      <c r="BL47" s="736">
        <v>0</v>
      </c>
      <c r="BM47" s="736">
        <v>0</v>
      </c>
      <c r="BN47" s="736">
        <v>0</v>
      </c>
      <c r="BO47" s="736">
        <v>0</v>
      </c>
      <c r="BP47" s="736">
        <v>0</v>
      </c>
      <c r="BQ47" s="736">
        <v>0</v>
      </c>
      <c r="BR47" s="736">
        <v>0</v>
      </c>
      <c r="BS47" s="736">
        <v>0</v>
      </c>
      <c r="BT47" s="736">
        <v>0</v>
      </c>
    </row>
    <row r="48" spans="2:73">
      <c r="B48" s="733" t="s">
        <v>208</v>
      </c>
      <c r="C48" s="733" t="s">
        <v>723</v>
      </c>
      <c r="D48" s="733" t="s">
        <v>17</v>
      </c>
      <c r="E48" s="733"/>
      <c r="F48" s="733"/>
      <c r="G48" s="733"/>
      <c r="H48" s="733">
        <v>2013</v>
      </c>
      <c r="I48" s="641" t="s">
        <v>572</v>
      </c>
      <c r="J48" s="641" t="s">
        <v>580</v>
      </c>
      <c r="K48" s="630"/>
      <c r="L48" s="736">
        <v>0</v>
      </c>
      <c r="M48" s="736">
        <v>0</v>
      </c>
      <c r="N48" s="736">
        <v>63.995179799999995</v>
      </c>
      <c r="O48" s="736">
        <v>63.995179799999995</v>
      </c>
      <c r="P48" s="736">
        <v>63.995179799999995</v>
      </c>
      <c r="Q48" s="736">
        <v>63.995179799999995</v>
      </c>
      <c r="R48" s="736">
        <v>63.995179799999995</v>
      </c>
      <c r="S48" s="736">
        <v>63.995179799999995</v>
      </c>
      <c r="T48" s="736">
        <v>63.995179799999995</v>
      </c>
      <c r="U48" s="736">
        <v>63.995179799999995</v>
      </c>
      <c r="V48" s="736">
        <v>63.995179799999995</v>
      </c>
      <c r="W48" s="736">
        <v>63.995179799999995</v>
      </c>
      <c r="X48" s="736">
        <v>63.995179799999995</v>
      </c>
      <c r="Y48" s="736">
        <v>63.995179799999995</v>
      </c>
      <c r="Z48" s="736">
        <v>56.158181399999997</v>
      </c>
      <c r="AA48" s="736">
        <v>56.158181399999997</v>
      </c>
      <c r="AB48" s="736">
        <v>56.158181399999997</v>
      </c>
      <c r="AC48" s="736">
        <v>0</v>
      </c>
      <c r="AD48" s="736">
        <v>0</v>
      </c>
      <c r="AE48" s="736">
        <v>0</v>
      </c>
      <c r="AF48" s="736">
        <v>0</v>
      </c>
      <c r="AG48" s="736">
        <v>0</v>
      </c>
      <c r="AH48" s="736">
        <v>0</v>
      </c>
      <c r="AI48" s="736">
        <v>0</v>
      </c>
      <c r="AJ48" s="736">
        <v>0</v>
      </c>
      <c r="AK48" s="736">
        <v>0</v>
      </c>
      <c r="AL48" s="736">
        <v>0</v>
      </c>
      <c r="AM48" s="736">
        <v>0</v>
      </c>
      <c r="AN48" s="736">
        <v>0</v>
      </c>
      <c r="AO48" s="736">
        <v>0</v>
      </c>
      <c r="AP48" s="738"/>
      <c r="AQ48" s="736">
        <v>0</v>
      </c>
      <c r="AR48" s="736">
        <v>0</v>
      </c>
      <c r="AS48" s="736">
        <v>-69958.127129999993</v>
      </c>
      <c r="AT48" s="736">
        <v>-69958.127129999993</v>
      </c>
      <c r="AU48" s="736">
        <v>-69958.127129999993</v>
      </c>
      <c r="AV48" s="736">
        <v>-69958.127129999993</v>
      </c>
      <c r="AW48" s="736">
        <v>-69958.127129999993</v>
      </c>
      <c r="AX48" s="736">
        <v>-69958.127129999993</v>
      </c>
      <c r="AY48" s="736">
        <v>-69958.127129999993</v>
      </c>
      <c r="AZ48" s="736">
        <v>-69958.127129999993</v>
      </c>
      <c r="BA48" s="736">
        <v>-69958.127129999993</v>
      </c>
      <c r="BB48" s="736">
        <v>-69958.127129999993</v>
      </c>
      <c r="BC48" s="736">
        <v>-69958.127129999993</v>
      </c>
      <c r="BD48" s="736">
        <v>-69958.127129999993</v>
      </c>
      <c r="BE48" s="736">
        <v>-133112.1207</v>
      </c>
      <c r="BF48" s="736">
        <v>-133112.1207</v>
      </c>
      <c r="BG48" s="736">
        <v>-133112.1207</v>
      </c>
      <c r="BH48" s="736">
        <v>0</v>
      </c>
      <c r="BI48" s="736">
        <v>0</v>
      </c>
      <c r="BJ48" s="736">
        <v>0</v>
      </c>
      <c r="BK48" s="736">
        <v>0</v>
      </c>
      <c r="BL48" s="736">
        <v>0</v>
      </c>
      <c r="BM48" s="736">
        <v>0</v>
      </c>
      <c r="BN48" s="736">
        <v>0</v>
      </c>
      <c r="BO48" s="736">
        <v>0</v>
      </c>
      <c r="BP48" s="736">
        <v>0</v>
      </c>
      <c r="BQ48" s="736">
        <v>0</v>
      </c>
      <c r="BR48" s="736">
        <v>0</v>
      </c>
      <c r="BS48" s="736">
        <v>0</v>
      </c>
      <c r="BT48" s="736">
        <v>0</v>
      </c>
    </row>
    <row r="49" spans="2:73">
      <c r="B49" s="733" t="s">
        <v>208</v>
      </c>
      <c r="C49" s="733" t="s">
        <v>723</v>
      </c>
      <c r="D49" s="733" t="s">
        <v>22</v>
      </c>
      <c r="E49" s="733"/>
      <c r="F49" s="733"/>
      <c r="G49" s="733"/>
      <c r="H49" s="733">
        <v>2013</v>
      </c>
      <c r="I49" s="641" t="s">
        <v>572</v>
      </c>
      <c r="J49" s="641" t="s">
        <v>580</v>
      </c>
      <c r="K49" s="630"/>
      <c r="L49" s="736">
        <v>0</v>
      </c>
      <c r="M49" s="736">
        <v>0</v>
      </c>
      <c r="N49" s="736">
        <v>101.7494767</v>
      </c>
      <c r="O49" s="736">
        <v>101.1984319</v>
      </c>
      <c r="P49" s="736">
        <v>101.1984319</v>
      </c>
      <c r="Q49" s="736">
        <v>101.1984319</v>
      </c>
      <c r="R49" s="736">
        <v>99.842068319999996</v>
      </c>
      <c r="S49" s="736">
        <v>98.071761240000001</v>
      </c>
      <c r="T49" s="736">
        <v>98.071761240000001</v>
      </c>
      <c r="U49" s="736">
        <v>98.071761240000001</v>
      </c>
      <c r="V49" s="736">
        <v>94.749708560000002</v>
      </c>
      <c r="W49" s="736">
        <v>81.844602300000005</v>
      </c>
      <c r="X49" s="736">
        <v>66.347079179999994</v>
      </c>
      <c r="Y49" s="736">
        <v>66.347079179999994</v>
      </c>
      <c r="Z49" s="736">
        <v>60.154582609999999</v>
      </c>
      <c r="AA49" s="736">
        <v>58.748182159999999</v>
      </c>
      <c r="AB49" s="736">
        <v>58.748182159999999</v>
      </c>
      <c r="AC49" s="736">
        <v>48.742999320000003</v>
      </c>
      <c r="AD49" s="736">
        <v>7.6455637249999997</v>
      </c>
      <c r="AE49" s="736">
        <v>7.6455637249999997</v>
      </c>
      <c r="AF49" s="736">
        <v>7.6455637249999997</v>
      </c>
      <c r="AG49" s="736">
        <v>7.6455637249999997</v>
      </c>
      <c r="AH49" s="736">
        <v>0</v>
      </c>
      <c r="AI49" s="736">
        <v>0</v>
      </c>
      <c r="AJ49" s="736">
        <v>0</v>
      </c>
      <c r="AK49" s="736">
        <v>0</v>
      </c>
      <c r="AL49" s="736">
        <v>0</v>
      </c>
      <c r="AM49" s="736">
        <v>0</v>
      </c>
      <c r="AN49" s="736">
        <v>0</v>
      </c>
      <c r="AO49" s="736">
        <v>0</v>
      </c>
      <c r="AP49" s="737"/>
      <c r="AQ49" s="736">
        <v>0</v>
      </c>
      <c r="AR49" s="736">
        <v>0</v>
      </c>
      <c r="AS49" s="736">
        <v>580208.57609999995</v>
      </c>
      <c r="AT49" s="736">
        <v>577907.72239999997</v>
      </c>
      <c r="AU49" s="736">
        <v>577907.72239999997</v>
      </c>
      <c r="AV49" s="736">
        <v>577907.72239999997</v>
      </c>
      <c r="AW49" s="736">
        <v>573182.8456</v>
      </c>
      <c r="AX49" s="736">
        <v>559969.3639</v>
      </c>
      <c r="AY49" s="736">
        <v>559969.3639</v>
      </c>
      <c r="AZ49" s="736">
        <v>558958.70830000006</v>
      </c>
      <c r="BA49" s="736">
        <v>544693.54</v>
      </c>
      <c r="BB49" s="736">
        <v>448370.48570000002</v>
      </c>
      <c r="BC49" s="736">
        <v>318542.67109999998</v>
      </c>
      <c r="BD49" s="736">
        <v>310162.85769999999</v>
      </c>
      <c r="BE49" s="736">
        <v>271420.64250000002</v>
      </c>
      <c r="BF49" s="736">
        <v>265548.30469999998</v>
      </c>
      <c r="BG49" s="736">
        <v>265548.30469999998</v>
      </c>
      <c r="BH49" s="736">
        <v>215097.66740000001</v>
      </c>
      <c r="BI49" s="736">
        <v>7865.8906930000003</v>
      </c>
      <c r="BJ49" s="736">
        <v>7865.8906930000003</v>
      </c>
      <c r="BK49" s="736">
        <v>7865.8906930000003</v>
      </c>
      <c r="BL49" s="736">
        <v>7865.8906930000003</v>
      </c>
      <c r="BM49" s="736">
        <v>0</v>
      </c>
      <c r="BN49" s="736">
        <v>0</v>
      </c>
      <c r="BO49" s="736">
        <v>0</v>
      </c>
      <c r="BP49" s="736">
        <v>0</v>
      </c>
      <c r="BQ49" s="736">
        <v>0</v>
      </c>
      <c r="BR49" s="736">
        <v>0</v>
      </c>
      <c r="BS49" s="736">
        <v>0</v>
      </c>
      <c r="BT49" s="736">
        <v>0</v>
      </c>
    </row>
    <row r="50" spans="2:73">
      <c r="B50" s="733" t="s">
        <v>208</v>
      </c>
      <c r="C50" s="733" t="s">
        <v>723</v>
      </c>
      <c r="D50" s="733" t="s">
        <v>22</v>
      </c>
      <c r="E50" s="733"/>
      <c r="F50" s="733"/>
      <c r="G50" s="733"/>
      <c r="H50" s="733">
        <v>2014</v>
      </c>
      <c r="I50" s="641" t="s">
        <v>572</v>
      </c>
      <c r="J50" s="641" t="s">
        <v>587</v>
      </c>
      <c r="K50" s="630"/>
      <c r="L50" s="736">
        <v>0</v>
      </c>
      <c r="M50" s="736">
        <v>0</v>
      </c>
      <c r="N50" s="736">
        <v>0</v>
      </c>
      <c r="O50" s="736">
        <v>856.24748550000004</v>
      </c>
      <c r="P50" s="736">
        <v>856.24748550000004</v>
      </c>
      <c r="Q50" s="736">
        <v>856.24748550000004</v>
      </c>
      <c r="R50" s="736">
        <v>815.97248939999997</v>
      </c>
      <c r="S50" s="736">
        <v>815.97248939999997</v>
      </c>
      <c r="T50" s="736">
        <v>815.97248939999997</v>
      </c>
      <c r="U50" s="736">
        <v>783.28693020000003</v>
      </c>
      <c r="V50" s="736">
        <v>783.28693020000003</v>
      </c>
      <c r="W50" s="736">
        <v>729.87613859999999</v>
      </c>
      <c r="X50" s="736">
        <v>591.40423639999995</v>
      </c>
      <c r="Y50" s="736">
        <v>443.66800490000003</v>
      </c>
      <c r="Z50" s="736">
        <v>428.50026559999998</v>
      </c>
      <c r="AA50" s="736">
        <v>258.00827609999999</v>
      </c>
      <c r="AB50" s="736">
        <v>258.00827609999999</v>
      </c>
      <c r="AC50" s="736">
        <v>258.00827609999999</v>
      </c>
      <c r="AD50" s="736">
        <v>209.87270670000001</v>
      </c>
      <c r="AE50" s="736">
        <v>56.979089850000001</v>
      </c>
      <c r="AF50" s="736">
        <v>56.979089850000001</v>
      </c>
      <c r="AG50" s="736">
        <v>56.979089850000001</v>
      </c>
      <c r="AH50" s="736">
        <v>56.979089850000001</v>
      </c>
      <c r="AI50" s="736">
        <v>0</v>
      </c>
      <c r="AJ50" s="736">
        <v>0</v>
      </c>
      <c r="AK50" s="736">
        <v>0</v>
      </c>
      <c r="AL50" s="736">
        <v>0</v>
      </c>
      <c r="AM50" s="736">
        <v>0</v>
      </c>
      <c r="AN50" s="736">
        <v>0</v>
      </c>
      <c r="AO50" s="736">
        <v>0</v>
      </c>
      <c r="AP50" s="737"/>
      <c r="AQ50" s="736">
        <v>0</v>
      </c>
      <c r="AR50" s="736">
        <v>0</v>
      </c>
      <c r="AS50" s="736">
        <v>0</v>
      </c>
      <c r="AT50" s="736">
        <v>7587997.1009999998</v>
      </c>
      <c r="AU50" s="736">
        <v>7587997.1009999998</v>
      </c>
      <c r="AV50" s="736">
        <v>7587997.1009999998</v>
      </c>
      <c r="AW50" s="736">
        <v>7447190.7680000002</v>
      </c>
      <c r="AX50" s="736">
        <v>7447190.7680000002</v>
      </c>
      <c r="AY50" s="736">
        <v>7447190.7680000002</v>
      </c>
      <c r="AZ50" s="736">
        <v>7225243.0039999997</v>
      </c>
      <c r="BA50" s="736">
        <v>7225243.0039999997</v>
      </c>
      <c r="BB50" s="736">
        <v>6970819.6160000004</v>
      </c>
      <c r="BC50" s="736">
        <v>5992645.8870000001</v>
      </c>
      <c r="BD50" s="736">
        <v>4962818.716</v>
      </c>
      <c r="BE50" s="736">
        <v>4829806.9210000001</v>
      </c>
      <c r="BF50" s="736">
        <v>3537773.8020000001</v>
      </c>
      <c r="BG50" s="736">
        <v>3537773.8020000001</v>
      </c>
      <c r="BH50" s="736">
        <v>3537773.8020000001</v>
      </c>
      <c r="BI50" s="736">
        <v>2809703.5690000001</v>
      </c>
      <c r="BJ50" s="736">
        <v>162763.86079999999</v>
      </c>
      <c r="BK50" s="736">
        <v>162763.86079999999</v>
      </c>
      <c r="BL50" s="736">
        <v>162763.86079999999</v>
      </c>
      <c r="BM50" s="736">
        <v>162763.86079999999</v>
      </c>
      <c r="BN50" s="736">
        <v>0</v>
      </c>
      <c r="BO50" s="736">
        <v>0</v>
      </c>
      <c r="BP50" s="736">
        <v>0</v>
      </c>
      <c r="BQ50" s="736">
        <v>0</v>
      </c>
      <c r="BR50" s="736">
        <v>0</v>
      </c>
      <c r="BS50" s="736">
        <v>0</v>
      </c>
      <c r="BT50" s="736">
        <v>0</v>
      </c>
    </row>
    <row r="51" spans="2:73" ht="15.5">
      <c r="B51" s="733" t="s">
        <v>208</v>
      </c>
      <c r="C51" s="733" t="s">
        <v>722</v>
      </c>
      <c r="D51" s="733" t="s">
        <v>2</v>
      </c>
      <c r="E51" s="733"/>
      <c r="F51" s="733"/>
      <c r="G51" s="733"/>
      <c r="H51" s="733">
        <v>2014</v>
      </c>
      <c r="I51" s="641" t="s">
        <v>572</v>
      </c>
      <c r="J51" s="641" t="s">
        <v>587</v>
      </c>
      <c r="K51" s="630"/>
      <c r="L51" s="736">
        <v>0</v>
      </c>
      <c r="M51" s="736">
        <v>0</v>
      </c>
      <c r="N51" s="736">
        <v>0</v>
      </c>
      <c r="O51" s="736">
        <v>7.6661816639999998</v>
      </c>
      <c r="P51" s="736">
        <v>7.6661816639999998</v>
      </c>
      <c r="Q51" s="736">
        <v>7.6661816639999998</v>
      </c>
      <c r="R51" s="736">
        <v>7.6661816639999998</v>
      </c>
      <c r="S51" s="736">
        <v>0</v>
      </c>
      <c r="T51" s="736">
        <v>0</v>
      </c>
      <c r="U51" s="736">
        <v>0</v>
      </c>
      <c r="V51" s="736">
        <v>0</v>
      </c>
      <c r="W51" s="736">
        <v>0</v>
      </c>
      <c r="X51" s="736">
        <v>0</v>
      </c>
      <c r="Y51" s="736">
        <v>0</v>
      </c>
      <c r="Z51" s="736">
        <v>0</v>
      </c>
      <c r="AA51" s="736">
        <v>0</v>
      </c>
      <c r="AB51" s="736">
        <v>0</v>
      </c>
      <c r="AC51" s="736">
        <v>0</v>
      </c>
      <c r="AD51" s="736">
        <v>0</v>
      </c>
      <c r="AE51" s="736">
        <v>0</v>
      </c>
      <c r="AF51" s="736">
        <v>0</v>
      </c>
      <c r="AG51" s="736">
        <v>0</v>
      </c>
      <c r="AH51" s="736">
        <v>0</v>
      </c>
      <c r="AI51" s="736">
        <v>0</v>
      </c>
      <c r="AJ51" s="736">
        <v>0</v>
      </c>
      <c r="AK51" s="736">
        <v>0</v>
      </c>
      <c r="AL51" s="736">
        <v>0</v>
      </c>
      <c r="AM51" s="736">
        <v>0</v>
      </c>
      <c r="AN51" s="736">
        <v>0</v>
      </c>
      <c r="AO51" s="736">
        <v>0</v>
      </c>
      <c r="AP51" s="737"/>
      <c r="AQ51" s="736">
        <v>0</v>
      </c>
      <c r="AR51" s="736">
        <v>0</v>
      </c>
      <c r="AS51" s="736">
        <v>0</v>
      </c>
      <c r="AT51" s="736">
        <v>13669.27548</v>
      </c>
      <c r="AU51" s="736">
        <v>13669.27548</v>
      </c>
      <c r="AV51" s="736">
        <v>13669.27548</v>
      </c>
      <c r="AW51" s="736">
        <v>13669.27548</v>
      </c>
      <c r="AX51" s="736">
        <v>0</v>
      </c>
      <c r="AY51" s="736">
        <v>0</v>
      </c>
      <c r="AZ51" s="736">
        <v>0</v>
      </c>
      <c r="BA51" s="736">
        <v>0</v>
      </c>
      <c r="BB51" s="736">
        <v>0</v>
      </c>
      <c r="BC51" s="736">
        <v>0</v>
      </c>
      <c r="BD51" s="736">
        <v>0</v>
      </c>
      <c r="BE51" s="736">
        <v>0</v>
      </c>
      <c r="BF51" s="736">
        <v>0</v>
      </c>
      <c r="BG51" s="736">
        <v>0</v>
      </c>
      <c r="BH51" s="736">
        <v>0</v>
      </c>
      <c r="BI51" s="736">
        <v>0</v>
      </c>
      <c r="BJ51" s="736">
        <v>0</v>
      </c>
      <c r="BK51" s="736">
        <v>0</v>
      </c>
      <c r="BL51" s="736">
        <v>0</v>
      </c>
      <c r="BM51" s="736">
        <v>0</v>
      </c>
      <c r="BN51" s="736">
        <v>0</v>
      </c>
      <c r="BO51" s="736">
        <v>0</v>
      </c>
      <c r="BP51" s="736">
        <v>0</v>
      </c>
      <c r="BQ51" s="736">
        <v>0</v>
      </c>
      <c r="BR51" s="736">
        <v>0</v>
      </c>
      <c r="BS51" s="736">
        <v>0</v>
      </c>
      <c r="BT51" s="736">
        <v>0</v>
      </c>
      <c r="BU51" s="163"/>
    </row>
    <row r="52" spans="2:73" ht="15.5">
      <c r="B52" s="733" t="s">
        <v>208</v>
      </c>
      <c r="C52" s="733" t="s">
        <v>722</v>
      </c>
      <c r="D52" s="733" t="s">
        <v>1</v>
      </c>
      <c r="E52" s="733"/>
      <c r="F52" s="733"/>
      <c r="G52" s="733"/>
      <c r="H52" s="733">
        <v>2014</v>
      </c>
      <c r="I52" s="641" t="s">
        <v>572</v>
      </c>
      <c r="J52" s="641" t="s">
        <v>587</v>
      </c>
      <c r="K52" s="630"/>
      <c r="L52" s="736">
        <v>0</v>
      </c>
      <c r="M52" s="736">
        <v>0</v>
      </c>
      <c r="N52" s="736">
        <v>0</v>
      </c>
      <c r="O52" s="736">
        <v>0</v>
      </c>
      <c r="P52" s="736">
        <v>0</v>
      </c>
      <c r="Q52" s="736">
        <v>0</v>
      </c>
      <c r="R52" s="736">
        <v>0</v>
      </c>
      <c r="S52" s="736">
        <v>0</v>
      </c>
      <c r="T52" s="736">
        <v>0</v>
      </c>
      <c r="U52" s="736">
        <v>0</v>
      </c>
      <c r="V52" s="736">
        <v>0</v>
      </c>
      <c r="W52" s="736">
        <v>0</v>
      </c>
      <c r="X52" s="736">
        <v>0</v>
      </c>
      <c r="Y52" s="736">
        <v>0</v>
      </c>
      <c r="Z52" s="736">
        <v>0</v>
      </c>
      <c r="AA52" s="736">
        <v>0</v>
      </c>
      <c r="AB52" s="736">
        <v>0</v>
      </c>
      <c r="AC52" s="736">
        <v>0</v>
      </c>
      <c r="AD52" s="736">
        <v>0</v>
      </c>
      <c r="AE52" s="736">
        <v>0</v>
      </c>
      <c r="AF52" s="736">
        <v>0</v>
      </c>
      <c r="AG52" s="736">
        <v>0</v>
      </c>
      <c r="AH52" s="736">
        <v>0</v>
      </c>
      <c r="AI52" s="736">
        <v>0</v>
      </c>
      <c r="AJ52" s="736">
        <v>0</v>
      </c>
      <c r="AK52" s="736">
        <v>0</v>
      </c>
      <c r="AL52" s="736">
        <v>0</v>
      </c>
      <c r="AM52" s="736">
        <v>0</v>
      </c>
      <c r="AN52" s="736">
        <v>0</v>
      </c>
      <c r="AO52" s="736">
        <v>0</v>
      </c>
      <c r="AP52" s="737"/>
      <c r="AQ52" s="736">
        <v>0</v>
      </c>
      <c r="AR52" s="736">
        <v>0</v>
      </c>
      <c r="AS52" s="736">
        <v>0</v>
      </c>
      <c r="AT52" s="736">
        <v>0</v>
      </c>
      <c r="AU52" s="736">
        <v>0</v>
      </c>
      <c r="AV52" s="736">
        <v>0</v>
      </c>
      <c r="AW52" s="736">
        <v>0</v>
      </c>
      <c r="AX52" s="736">
        <v>0</v>
      </c>
      <c r="AY52" s="736">
        <v>0</v>
      </c>
      <c r="AZ52" s="736">
        <v>0</v>
      </c>
      <c r="BA52" s="736">
        <v>0</v>
      </c>
      <c r="BB52" s="736">
        <v>0</v>
      </c>
      <c r="BC52" s="736">
        <v>0</v>
      </c>
      <c r="BD52" s="736">
        <v>0</v>
      </c>
      <c r="BE52" s="736">
        <v>0</v>
      </c>
      <c r="BF52" s="736">
        <v>0</v>
      </c>
      <c r="BG52" s="736">
        <v>0</v>
      </c>
      <c r="BH52" s="736">
        <v>0</v>
      </c>
      <c r="BI52" s="736">
        <v>0</v>
      </c>
      <c r="BJ52" s="736">
        <v>0</v>
      </c>
      <c r="BK52" s="736">
        <v>0</v>
      </c>
      <c r="BL52" s="736">
        <v>0</v>
      </c>
      <c r="BM52" s="736">
        <v>0</v>
      </c>
      <c r="BN52" s="736">
        <v>0</v>
      </c>
      <c r="BO52" s="736">
        <v>0</v>
      </c>
      <c r="BP52" s="736">
        <v>0</v>
      </c>
      <c r="BQ52" s="736">
        <v>0</v>
      </c>
      <c r="BR52" s="736">
        <v>0</v>
      </c>
      <c r="BS52" s="736">
        <v>0</v>
      </c>
      <c r="BT52" s="736">
        <v>0</v>
      </c>
      <c r="BU52" s="163"/>
    </row>
    <row r="53" spans="2:73" ht="15.5">
      <c r="B53" s="733" t="s">
        <v>208</v>
      </c>
      <c r="C53" s="733" t="s">
        <v>722</v>
      </c>
      <c r="D53" s="733" t="s">
        <v>1</v>
      </c>
      <c r="E53" s="733"/>
      <c r="F53" s="733"/>
      <c r="G53" s="733"/>
      <c r="H53" s="733">
        <v>2014</v>
      </c>
      <c r="I53" s="641" t="s">
        <v>572</v>
      </c>
      <c r="J53" s="641" t="s">
        <v>587</v>
      </c>
      <c r="K53" s="630"/>
      <c r="L53" s="736">
        <v>0</v>
      </c>
      <c r="M53" s="736">
        <v>0</v>
      </c>
      <c r="N53" s="736">
        <v>0</v>
      </c>
      <c r="O53" s="736">
        <v>0.353979669</v>
      </c>
      <c r="P53" s="736">
        <v>0.353979669</v>
      </c>
      <c r="Q53" s="736">
        <v>0.353979669</v>
      </c>
      <c r="R53" s="736">
        <v>0.353979669</v>
      </c>
      <c r="S53" s="736">
        <v>0</v>
      </c>
      <c r="T53" s="736">
        <v>0</v>
      </c>
      <c r="U53" s="736">
        <v>0</v>
      </c>
      <c r="V53" s="736">
        <v>0</v>
      </c>
      <c r="W53" s="736">
        <v>0</v>
      </c>
      <c r="X53" s="736">
        <v>0</v>
      </c>
      <c r="Y53" s="736">
        <v>0</v>
      </c>
      <c r="Z53" s="736">
        <v>0</v>
      </c>
      <c r="AA53" s="736">
        <v>0</v>
      </c>
      <c r="AB53" s="736">
        <v>0</v>
      </c>
      <c r="AC53" s="736">
        <v>0</v>
      </c>
      <c r="AD53" s="736">
        <v>0</v>
      </c>
      <c r="AE53" s="736">
        <v>0</v>
      </c>
      <c r="AF53" s="736">
        <v>0</v>
      </c>
      <c r="AG53" s="736">
        <v>0</v>
      </c>
      <c r="AH53" s="736">
        <v>0</v>
      </c>
      <c r="AI53" s="736">
        <v>0</v>
      </c>
      <c r="AJ53" s="736">
        <v>0</v>
      </c>
      <c r="AK53" s="736">
        <v>0</v>
      </c>
      <c r="AL53" s="736">
        <v>0</v>
      </c>
      <c r="AM53" s="736">
        <v>0</v>
      </c>
      <c r="AN53" s="736">
        <v>0</v>
      </c>
      <c r="AO53" s="736">
        <v>0</v>
      </c>
      <c r="AP53" s="737"/>
      <c r="AQ53" s="736">
        <v>0</v>
      </c>
      <c r="AR53" s="736">
        <v>0</v>
      </c>
      <c r="AS53" s="736">
        <v>0</v>
      </c>
      <c r="AT53" s="736">
        <v>631.16761640000004</v>
      </c>
      <c r="AU53" s="736">
        <v>631.16761640000004</v>
      </c>
      <c r="AV53" s="736">
        <v>631.16761640000004</v>
      </c>
      <c r="AW53" s="736">
        <v>631.16761640000004</v>
      </c>
      <c r="AX53" s="736">
        <v>0</v>
      </c>
      <c r="AY53" s="736">
        <v>0</v>
      </c>
      <c r="AZ53" s="736">
        <v>0</v>
      </c>
      <c r="BA53" s="736">
        <v>0</v>
      </c>
      <c r="BB53" s="736">
        <v>0</v>
      </c>
      <c r="BC53" s="736">
        <v>0</v>
      </c>
      <c r="BD53" s="736">
        <v>0</v>
      </c>
      <c r="BE53" s="736">
        <v>0</v>
      </c>
      <c r="BF53" s="736">
        <v>0</v>
      </c>
      <c r="BG53" s="736">
        <v>0</v>
      </c>
      <c r="BH53" s="736">
        <v>0</v>
      </c>
      <c r="BI53" s="736">
        <v>0</v>
      </c>
      <c r="BJ53" s="736">
        <v>0</v>
      </c>
      <c r="BK53" s="736">
        <v>0</v>
      </c>
      <c r="BL53" s="736">
        <v>0</v>
      </c>
      <c r="BM53" s="736">
        <v>0</v>
      </c>
      <c r="BN53" s="736">
        <v>0</v>
      </c>
      <c r="BO53" s="736">
        <v>0</v>
      </c>
      <c r="BP53" s="736">
        <v>0</v>
      </c>
      <c r="BQ53" s="736">
        <v>0</v>
      </c>
      <c r="BR53" s="736">
        <v>0</v>
      </c>
      <c r="BS53" s="736">
        <v>0</v>
      </c>
      <c r="BT53" s="736">
        <v>0</v>
      </c>
      <c r="BU53" s="163"/>
    </row>
    <row r="54" spans="2:73">
      <c r="B54" s="733" t="s">
        <v>208</v>
      </c>
      <c r="C54" s="733" t="s">
        <v>722</v>
      </c>
      <c r="D54" s="733" t="s">
        <v>1</v>
      </c>
      <c r="E54" s="733"/>
      <c r="F54" s="733"/>
      <c r="G54" s="733"/>
      <c r="H54" s="733">
        <v>2014</v>
      </c>
      <c r="I54" s="641" t="s">
        <v>572</v>
      </c>
      <c r="J54" s="641" t="s">
        <v>587</v>
      </c>
      <c r="K54" s="630"/>
      <c r="L54" s="736">
        <v>0</v>
      </c>
      <c r="M54" s="736">
        <v>0</v>
      </c>
      <c r="N54" s="736">
        <v>0</v>
      </c>
      <c r="O54" s="736">
        <v>6.2714387375033889</v>
      </c>
      <c r="P54" s="736">
        <v>6.2714387375033889</v>
      </c>
      <c r="Q54" s="736">
        <v>6.2714387375033889</v>
      </c>
      <c r="R54" s="736">
        <v>6.2714387375033889</v>
      </c>
      <c r="S54" s="736">
        <v>0</v>
      </c>
      <c r="T54" s="736">
        <v>0</v>
      </c>
      <c r="U54" s="736">
        <v>0</v>
      </c>
      <c r="V54" s="736">
        <v>0</v>
      </c>
      <c r="W54" s="736">
        <v>0</v>
      </c>
      <c r="X54" s="736">
        <v>0</v>
      </c>
      <c r="Y54" s="736">
        <v>0</v>
      </c>
      <c r="Z54" s="736">
        <v>0</v>
      </c>
      <c r="AA54" s="736">
        <v>0</v>
      </c>
      <c r="AB54" s="736">
        <v>0</v>
      </c>
      <c r="AC54" s="736">
        <v>0</v>
      </c>
      <c r="AD54" s="736">
        <v>0</v>
      </c>
      <c r="AE54" s="736">
        <v>0</v>
      </c>
      <c r="AF54" s="736">
        <v>0</v>
      </c>
      <c r="AG54" s="736">
        <v>0</v>
      </c>
      <c r="AH54" s="736">
        <v>0</v>
      </c>
      <c r="AI54" s="736">
        <v>0</v>
      </c>
      <c r="AJ54" s="736">
        <v>0</v>
      </c>
      <c r="AK54" s="736">
        <v>0</v>
      </c>
      <c r="AL54" s="736">
        <v>0</v>
      </c>
      <c r="AM54" s="736">
        <v>0</v>
      </c>
      <c r="AN54" s="736">
        <v>0</v>
      </c>
      <c r="AO54" s="736">
        <v>0</v>
      </c>
      <c r="AP54" s="737"/>
      <c r="AQ54" s="736">
        <v>0</v>
      </c>
      <c r="AR54" s="736">
        <v>0</v>
      </c>
      <c r="AS54" s="736">
        <v>0</v>
      </c>
      <c r="AT54" s="736">
        <v>45408.782181047267</v>
      </c>
      <c r="AU54" s="736">
        <v>45408.782181047267</v>
      </c>
      <c r="AV54" s="736">
        <v>45408.782181047267</v>
      </c>
      <c r="AW54" s="736">
        <v>45408.782181047267</v>
      </c>
      <c r="AX54" s="736">
        <v>0</v>
      </c>
      <c r="AY54" s="736">
        <v>0</v>
      </c>
      <c r="AZ54" s="736">
        <v>0</v>
      </c>
      <c r="BA54" s="736">
        <v>0</v>
      </c>
      <c r="BB54" s="736">
        <v>0</v>
      </c>
      <c r="BC54" s="736">
        <v>0</v>
      </c>
      <c r="BD54" s="736">
        <v>0</v>
      </c>
      <c r="BE54" s="736">
        <v>0</v>
      </c>
      <c r="BF54" s="736">
        <v>0</v>
      </c>
      <c r="BG54" s="736">
        <v>0</v>
      </c>
      <c r="BH54" s="736">
        <v>0</v>
      </c>
      <c r="BI54" s="736">
        <v>0</v>
      </c>
      <c r="BJ54" s="736">
        <v>0</v>
      </c>
      <c r="BK54" s="736">
        <v>0</v>
      </c>
      <c r="BL54" s="736">
        <v>0</v>
      </c>
      <c r="BM54" s="736">
        <v>0</v>
      </c>
      <c r="BN54" s="736">
        <v>0</v>
      </c>
      <c r="BO54" s="736">
        <v>0</v>
      </c>
      <c r="BP54" s="736">
        <v>0</v>
      </c>
      <c r="BQ54" s="736">
        <v>0</v>
      </c>
      <c r="BR54" s="736">
        <v>0</v>
      </c>
      <c r="BS54" s="736">
        <v>0</v>
      </c>
      <c r="BT54" s="736">
        <v>0</v>
      </c>
    </row>
    <row r="55" spans="2:73" ht="15.5">
      <c r="B55" s="733" t="s">
        <v>208</v>
      </c>
      <c r="C55" s="733" t="s">
        <v>722</v>
      </c>
      <c r="D55" s="733" t="s">
        <v>1</v>
      </c>
      <c r="E55" s="733"/>
      <c r="F55" s="733"/>
      <c r="G55" s="733"/>
      <c r="H55" s="733">
        <v>2014</v>
      </c>
      <c r="I55" s="641" t="s">
        <v>572</v>
      </c>
      <c r="J55" s="641" t="s">
        <v>587</v>
      </c>
      <c r="K55" s="630"/>
      <c r="L55" s="736">
        <v>0</v>
      </c>
      <c r="M55" s="736">
        <v>0</v>
      </c>
      <c r="N55" s="736">
        <v>0</v>
      </c>
      <c r="O55" s="739">
        <v>12.367035421671012</v>
      </c>
      <c r="P55" s="739">
        <v>12.367035421671012</v>
      </c>
      <c r="Q55" s="739">
        <v>12.367035421671012</v>
      </c>
      <c r="R55" s="739">
        <v>12.367035421671012</v>
      </c>
      <c r="S55" s="739">
        <v>12.367035421671012</v>
      </c>
      <c r="T55" s="739">
        <v>0</v>
      </c>
      <c r="U55" s="739">
        <v>0</v>
      </c>
      <c r="V55" s="739">
        <v>0</v>
      </c>
      <c r="W55" s="739">
        <v>0</v>
      </c>
      <c r="X55" s="739">
        <v>0</v>
      </c>
      <c r="Y55" s="739">
        <v>0</v>
      </c>
      <c r="Z55" s="739">
        <v>0</v>
      </c>
      <c r="AA55" s="739">
        <v>0</v>
      </c>
      <c r="AB55" s="739">
        <v>0</v>
      </c>
      <c r="AC55" s="739">
        <v>0</v>
      </c>
      <c r="AD55" s="739">
        <v>0</v>
      </c>
      <c r="AE55" s="739">
        <v>0</v>
      </c>
      <c r="AF55" s="739">
        <v>0</v>
      </c>
      <c r="AG55" s="739">
        <v>0</v>
      </c>
      <c r="AH55" s="739">
        <v>0</v>
      </c>
      <c r="AI55" s="739">
        <v>0</v>
      </c>
      <c r="AJ55" s="739">
        <v>0</v>
      </c>
      <c r="AK55" s="739">
        <v>0</v>
      </c>
      <c r="AL55" s="739">
        <v>0</v>
      </c>
      <c r="AM55" s="739">
        <v>0</v>
      </c>
      <c r="AN55" s="739">
        <v>0</v>
      </c>
      <c r="AO55" s="739">
        <v>0</v>
      </c>
      <c r="AP55" s="737"/>
      <c r="AQ55" s="736">
        <v>0</v>
      </c>
      <c r="AR55" s="736">
        <v>0</v>
      </c>
      <c r="AS55" s="736">
        <v>0</v>
      </c>
      <c r="AT55" s="739">
        <v>84150.013505196868</v>
      </c>
      <c r="AU55" s="739">
        <v>84150.013505196868</v>
      </c>
      <c r="AV55" s="739">
        <v>84150.013505196868</v>
      </c>
      <c r="AW55" s="739">
        <v>84150.013505196868</v>
      </c>
      <c r="AX55" s="739">
        <v>84150.013505196868</v>
      </c>
      <c r="AY55" s="739">
        <v>0</v>
      </c>
      <c r="AZ55" s="739">
        <v>0</v>
      </c>
      <c r="BA55" s="739">
        <v>0</v>
      </c>
      <c r="BB55" s="739">
        <v>0</v>
      </c>
      <c r="BC55" s="739">
        <v>0</v>
      </c>
      <c r="BD55" s="739">
        <v>0</v>
      </c>
      <c r="BE55" s="739">
        <v>0</v>
      </c>
      <c r="BF55" s="739">
        <v>0</v>
      </c>
      <c r="BG55" s="739">
        <v>0</v>
      </c>
      <c r="BH55" s="739">
        <v>0</v>
      </c>
      <c r="BI55" s="739">
        <v>0</v>
      </c>
      <c r="BJ55" s="739">
        <v>0</v>
      </c>
      <c r="BK55" s="739">
        <v>0</v>
      </c>
      <c r="BL55" s="739">
        <v>0</v>
      </c>
      <c r="BM55" s="739">
        <v>0</v>
      </c>
      <c r="BN55" s="739">
        <v>0</v>
      </c>
      <c r="BO55" s="739">
        <v>0</v>
      </c>
      <c r="BP55" s="739">
        <v>0</v>
      </c>
      <c r="BQ55" s="739">
        <v>0</v>
      </c>
      <c r="BR55" s="739">
        <v>0</v>
      </c>
      <c r="BS55" s="739">
        <v>0</v>
      </c>
      <c r="BT55" s="736">
        <v>0</v>
      </c>
      <c r="BU55" s="163"/>
    </row>
    <row r="56" spans="2:73" ht="15.5">
      <c r="B56" s="733" t="s">
        <v>208</v>
      </c>
      <c r="C56" s="733" t="s">
        <v>722</v>
      </c>
      <c r="D56" s="733" t="s">
        <v>5</v>
      </c>
      <c r="E56" s="733"/>
      <c r="F56" s="733"/>
      <c r="G56" s="733"/>
      <c r="H56" s="733">
        <v>2014</v>
      </c>
      <c r="I56" s="641" t="s">
        <v>572</v>
      </c>
      <c r="J56" s="641" t="s">
        <v>587</v>
      </c>
      <c r="K56" s="630"/>
      <c r="L56" s="736">
        <v>0</v>
      </c>
      <c r="M56" s="736">
        <v>0</v>
      </c>
      <c r="N56" s="736">
        <v>0</v>
      </c>
      <c r="O56" s="739">
        <v>117.68738020000001</v>
      </c>
      <c r="P56" s="739">
        <v>102.7283102</v>
      </c>
      <c r="Q56" s="739">
        <v>94.932471250000006</v>
      </c>
      <c r="R56" s="739">
        <v>94.932471250000006</v>
      </c>
      <c r="S56" s="739">
        <v>94.932471250000006</v>
      </c>
      <c r="T56" s="739">
        <v>94.932471250000006</v>
      </c>
      <c r="U56" s="739">
        <v>94.932471250000006</v>
      </c>
      <c r="V56" s="739">
        <v>94.861471190000003</v>
      </c>
      <c r="W56" s="739">
        <v>94.861471190000003</v>
      </c>
      <c r="X56" s="739">
        <v>88.559778489999999</v>
      </c>
      <c r="Y56" s="739">
        <v>80.59483702</v>
      </c>
      <c r="Z56" s="739">
        <v>68.271258070000002</v>
      </c>
      <c r="AA56" s="739">
        <v>68.271258070000002</v>
      </c>
      <c r="AB56" s="739">
        <v>67.942738210000002</v>
      </c>
      <c r="AC56" s="739">
        <v>67.942738210000002</v>
      </c>
      <c r="AD56" s="739">
        <v>67.803960459999999</v>
      </c>
      <c r="AE56" s="739">
        <v>55.120165249999999</v>
      </c>
      <c r="AF56" s="739">
        <v>55.120165249999999</v>
      </c>
      <c r="AG56" s="739">
        <v>55.120165249999999</v>
      </c>
      <c r="AH56" s="739">
        <v>55.120165249999999</v>
      </c>
      <c r="AI56" s="739">
        <v>0</v>
      </c>
      <c r="AJ56" s="739">
        <v>0</v>
      </c>
      <c r="AK56" s="739">
        <v>0</v>
      </c>
      <c r="AL56" s="739">
        <v>0</v>
      </c>
      <c r="AM56" s="739">
        <v>0</v>
      </c>
      <c r="AN56" s="739">
        <v>0</v>
      </c>
      <c r="AO56" s="739">
        <v>0</v>
      </c>
      <c r="AP56" s="740"/>
      <c r="AQ56" s="736">
        <v>0</v>
      </c>
      <c r="AR56" s="736">
        <v>0</v>
      </c>
      <c r="AS56" s="736">
        <v>0</v>
      </c>
      <c r="AT56" s="739">
        <v>1798255.7879999999</v>
      </c>
      <c r="AU56" s="739">
        <v>1559967.9</v>
      </c>
      <c r="AV56" s="739">
        <v>1435785.4469999999</v>
      </c>
      <c r="AW56" s="739">
        <v>1435785.4469999999</v>
      </c>
      <c r="AX56" s="739">
        <v>1435785.4469999999</v>
      </c>
      <c r="AY56" s="739">
        <v>1435785.4469999999</v>
      </c>
      <c r="AZ56" s="739">
        <v>1435785.4469999999</v>
      </c>
      <c r="BA56" s="739">
        <v>1435163.487</v>
      </c>
      <c r="BB56" s="739">
        <v>1435163.487</v>
      </c>
      <c r="BC56" s="739">
        <v>1334781.7760000001</v>
      </c>
      <c r="BD56" s="739">
        <v>1297662.0730000001</v>
      </c>
      <c r="BE56" s="739">
        <v>1097313.898</v>
      </c>
      <c r="BF56" s="739">
        <v>1097313.898</v>
      </c>
      <c r="BG56" s="739">
        <v>1081600.4580000001</v>
      </c>
      <c r="BH56" s="739">
        <v>1081600.4580000001</v>
      </c>
      <c r="BI56" s="739">
        <v>1080071.3230000001</v>
      </c>
      <c r="BJ56" s="739">
        <v>878027.027</v>
      </c>
      <c r="BK56" s="739">
        <v>878027.027</v>
      </c>
      <c r="BL56" s="739">
        <v>878027.027</v>
      </c>
      <c r="BM56" s="739">
        <v>878027.027</v>
      </c>
      <c r="BN56" s="739">
        <v>0</v>
      </c>
      <c r="BO56" s="739">
        <v>0</v>
      </c>
      <c r="BP56" s="739">
        <v>0</v>
      </c>
      <c r="BQ56" s="739">
        <v>0</v>
      </c>
      <c r="BR56" s="739">
        <v>0</v>
      </c>
      <c r="BS56" s="739">
        <v>0</v>
      </c>
      <c r="BT56" s="736">
        <v>0</v>
      </c>
      <c r="BU56" s="163"/>
    </row>
    <row r="57" spans="2:73" ht="15.5">
      <c r="B57" s="733" t="s">
        <v>208</v>
      </c>
      <c r="C57" s="733" t="s">
        <v>722</v>
      </c>
      <c r="D57" s="733" t="s">
        <v>4</v>
      </c>
      <c r="E57" s="733"/>
      <c r="F57" s="733"/>
      <c r="G57" s="733"/>
      <c r="H57" s="733">
        <v>2013</v>
      </c>
      <c r="I57" s="641" t="s">
        <v>572</v>
      </c>
      <c r="J57" s="641" t="s">
        <v>580</v>
      </c>
      <c r="K57" s="630"/>
      <c r="L57" s="736">
        <v>0</v>
      </c>
      <c r="M57" s="736">
        <v>0</v>
      </c>
      <c r="N57" s="739">
        <v>2.4E-2</v>
      </c>
      <c r="O57" s="739">
        <v>2.4E-2</v>
      </c>
      <c r="P57" s="739">
        <v>2.3E-2</v>
      </c>
      <c r="Q57" s="739">
        <v>2.1000000000000001E-2</v>
      </c>
      <c r="R57" s="739">
        <v>2.1000000000000001E-2</v>
      </c>
      <c r="S57" s="739">
        <v>2.1000000000000001E-2</v>
      </c>
      <c r="T57" s="739">
        <v>2.1000000000000001E-2</v>
      </c>
      <c r="U57" s="739">
        <v>2.1000000000000001E-2</v>
      </c>
      <c r="V57" s="739">
        <v>1.7999999999999999E-2</v>
      </c>
      <c r="W57" s="739">
        <v>1.7999999999999999E-2</v>
      </c>
      <c r="X57" s="739">
        <v>1.4E-2</v>
      </c>
      <c r="Y57" s="739">
        <v>1.4E-2</v>
      </c>
      <c r="Z57" s="739">
        <v>1.4E-2</v>
      </c>
      <c r="AA57" s="739">
        <v>1.4E-2</v>
      </c>
      <c r="AB57" s="739">
        <v>1.4E-2</v>
      </c>
      <c r="AC57" s="739">
        <v>1.4E-2</v>
      </c>
      <c r="AD57" s="739">
        <v>7.0000000000000001E-3</v>
      </c>
      <c r="AE57" s="739">
        <v>7.0000000000000001E-3</v>
      </c>
      <c r="AF57" s="739">
        <v>7.0000000000000001E-3</v>
      </c>
      <c r="AG57" s="739">
        <v>7.0000000000000001E-3</v>
      </c>
      <c r="AH57" s="739">
        <v>0</v>
      </c>
      <c r="AI57" s="739">
        <v>0</v>
      </c>
      <c r="AJ57" s="739">
        <v>0</v>
      </c>
      <c r="AK57" s="739">
        <v>0</v>
      </c>
      <c r="AL57" s="739">
        <v>0</v>
      </c>
      <c r="AM57" s="739">
        <v>0</v>
      </c>
      <c r="AN57" s="739">
        <v>0</v>
      </c>
      <c r="AO57" s="739">
        <v>0</v>
      </c>
      <c r="AP57" s="740"/>
      <c r="AQ57" s="736">
        <v>0</v>
      </c>
      <c r="AR57" s="736">
        <v>0</v>
      </c>
      <c r="AS57" s="739">
        <v>345</v>
      </c>
      <c r="AT57" s="739">
        <v>345</v>
      </c>
      <c r="AU57" s="739">
        <v>328</v>
      </c>
      <c r="AV57" s="739">
        <v>284</v>
      </c>
      <c r="AW57" s="739">
        <v>284</v>
      </c>
      <c r="AX57" s="739">
        <v>284</v>
      </c>
      <c r="AY57" s="739">
        <v>284</v>
      </c>
      <c r="AZ57" s="739">
        <v>284</v>
      </c>
      <c r="BA57" s="739">
        <v>238</v>
      </c>
      <c r="BB57" s="739">
        <v>238</v>
      </c>
      <c r="BC57" s="739">
        <v>226</v>
      </c>
      <c r="BD57" s="739">
        <v>226</v>
      </c>
      <c r="BE57" s="739">
        <v>226</v>
      </c>
      <c r="BF57" s="739">
        <v>226</v>
      </c>
      <c r="BG57" s="739">
        <v>226</v>
      </c>
      <c r="BH57" s="739">
        <v>226</v>
      </c>
      <c r="BI57" s="739">
        <v>119</v>
      </c>
      <c r="BJ57" s="739">
        <v>119</v>
      </c>
      <c r="BK57" s="739">
        <v>119</v>
      </c>
      <c r="BL57" s="739">
        <v>119</v>
      </c>
      <c r="BM57" s="739">
        <v>0</v>
      </c>
      <c r="BN57" s="739">
        <v>0</v>
      </c>
      <c r="BO57" s="739">
        <v>0</v>
      </c>
      <c r="BP57" s="739">
        <v>0</v>
      </c>
      <c r="BQ57" s="739">
        <v>0</v>
      </c>
      <c r="BR57" s="739">
        <v>0</v>
      </c>
      <c r="BS57" s="739">
        <v>0</v>
      </c>
      <c r="BT57" s="736">
        <v>0</v>
      </c>
      <c r="BU57" s="163"/>
    </row>
    <row r="58" spans="2:73" ht="15.5">
      <c r="B58" s="733" t="s">
        <v>208</v>
      </c>
      <c r="C58" s="733" t="s">
        <v>722</v>
      </c>
      <c r="D58" s="733" t="s">
        <v>4</v>
      </c>
      <c r="E58" s="733"/>
      <c r="F58" s="733"/>
      <c r="G58" s="733"/>
      <c r="H58" s="733">
        <v>2014</v>
      </c>
      <c r="I58" s="641" t="s">
        <v>572</v>
      </c>
      <c r="J58" s="641" t="s">
        <v>587</v>
      </c>
      <c r="K58" s="630"/>
      <c r="L58" s="736">
        <v>0</v>
      </c>
      <c r="M58" s="736">
        <v>0</v>
      </c>
      <c r="N58" s="736">
        <v>0</v>
      </c>
      <c r="O58" s="739">
        <v>32.895491550000003</v>
      </c>
      <c r="P58" s="739">
        <v>30.92814448</v>
      </c>
      <c r="Q58" s="739" t="s">
        <v>793</v>
      </c>
      <c r="R58" s="739">
        <v>29.928624599999999</v>
      </c>
      <c r="S58" s="739">
        <v>29.928624599999999</v>
      </c>
      <c r="T58" s="739">
        <v>29.928624599999999</v>
      </c>
      <c r="U58" s="739">
        <v>29.928624599999999</v>
      </c>
      <c r="V58" s="739">
        <v>29.846530789999999</v>
      </c>
      <c r="W58" s="739">
        <v>29.846530789999999</v>
      </c>
      <c r="X58" s="739">
        <v>26.019777690000002</v>
      </c>
      <c r="Y58" s="739">
        <v>18.921863909999999</v>
      </c>
      <c r="Z58" s="739">
        <v>18.921419360000002</v>
      </c>
      <c r="AA58" s="739">
        <v>18.921419360000002</v>
      </c>
      <c r="AB58" s="739">
        <v>18.8857654</v>
      </c>
      <c r="AC58" s="739">
        <v>18.8857654</v>
      </c>
      <c r="AD58" s="739">
        <v>18.784562730000001</v>
      </c>
      <c r="AE58" s="739">
        <v>8.5141963930000006</v>
      </c>
      <c r="AF58" s="739">
        <v>8.5141963930000006</v>
      </c>
      <c r="AG58" s="739">
        <v>8.5141963930000006</v>
      </c>
      <c r="AH58" s="739">
        <v>8.5141963930000006</v>
      </c>
      <c r="AI58" s="739">
        <v>0</v>
      </c>
      <c r="AJ58" s="739">
        <v>0</v>
      </c>
      <c r="AK58" s="739">
        <v>0</v>
      </c>
      <c r="AL58" s="739">
        <v>0</v>
      </c>
      <c r="AM58" s="739">
        <v>0</v>
      </c>
      <c r="AN58" s="739">
        <v>0</v>
      </c>
      <c r="AO58" s="739">
        <v>0</v>
      </c>
      <c r="AP58" s="740"/>
      <c r="AQ58" s="736">
        <v>0</v>
      </c>
      <c r="AR58" s="736">
        <v>0</v>
      </c>
      <c r="AS58" s="736">
        <v>0</v>
      </c>
      <c r="AT58" s="739">
        <v>436742.07799999998</v>
      </c>
      <c r="AU58" s="739">
        <v>406632.9178</v>
      </c>
      <c r="AV58" s="739">
        <v>391940.59149999998</v>
      </c>
      <c r="AW58" s="739">
        <v>391940.59149999998</v>
      </c>
      <c r="AX58" s="739">
        <v>391940.59149999998</v>
      </c>
      <c r="AY58" s="739">
        <v>391940.59149999998</v>
      </c>
      <c r="AZ58" s="739">
        <v>391940.59149999998</v>
      </c>
      <c r="BA58" s="739">
        <v>391221.4498</v>
      </c>
      <c r="BB58" s="739">
        <v>391221.4498</v>
      </c>
      <c r="BC58" s="739">
        <v>330263.85590000002</v>
      </c>
      <c r="BD58" s="739">
        <v>300273.23599999998</v>
      </c>
      <c r="BE58" s="739">
        <v>296609.69309999997</v>
      </c>
      <c r="BF58" s="739">
        <v>296609.69309999997</v>
      </c>
      <c r="BG58" s="739">
        <v>294883.08970000001</v>
      </c>
      <c r="BH58" s="739">
        <v>294883.08970000001</v>
      </c>
      <c r="BI58" s="739">
        <v>294360.26689999999</v>
      </c>
      <c r="BJ58" s="739">
        <v>135625.40160000001</v>
      </c>
      <c r="BK58" s="739">
        <v>135625.40160000001</v>
      </c>
      <c r="BL58" s="739">
        <v>135625.40160000001</v>
      </c>
      <c r="BM58" s="739">
        <v>135625.40160000001</v>
      </c>
      <c r="BN58" s="739">
        <v>0</v>
      </c>
      <c r="BO58" s="739">
        <v>0</v>
      </c>
      <c r="BP58" s="739">
        <v>0</v>
      </c>
      <c r="BQ58" s="739">
        <v>0</v>
      </c>
      <c r="BR58" s="739">
        <v>0</v>
      </c>
      <c r="BS58" s="739">
        <v>0</v>
      </c>
      <c r="BT58" s="736">
        <v>0</v>
      </c>
      <c r="BU58" s="163"/>
    </row>
    <row r="59" spans="2:73" ht="15.5">
      <c r="B59" s="733" t="s">
        <v>208</v>
      </c>
      <c r="C59" s="733" t="s">
        <v>734</v>
      </c>
      <c r="D59" s="733" t="s">
        <v>14</v>
      </c>
      <c r="E59" s="733"/>
      <c r="F59" s="733"/>
      <c r="G59" s="733"/>
      <c r="H59" s="733">
        <v>2013</v>
      </c>
      <c r="I59" s="641" t="s">
        <v>572</v>
      </c>
      <c r="J59" s="641" t="s">
        <v>580</v>
      </c>
      <c r="K59" s="630"/>
      <c r="L59" s="736">
        <v>0</v>
      </c>
      <c r="M59" s="736">
        <v>0</v>
      </c>
      <c r="N59" s="739">
        <v>0.791213422</v>
      </c>
      <c r="O59" s="739">
        <v>0.77598027599999997</v>
      </c>
      <c r="P59" s="739">
        <v>0.75996249500000002</v>
      </c>
      <c r="Q59" s="739">
        <v>0.71032823899999997</v>
      </c>
      <c r="R59" s="739">
        <v>0.68678249000000002</v>
      </c>
      <c r="S59" s="739">
        <v>0.66933380099999995</v>
      </c>
      <c r="T59" s="739">
        <v>0.66523001000000004</v>
      </c>
      <c r="U59" s="739">
        <v>0.66523001000000004</v>
      </c>
      <c r="V59" s="739">
        <v>0.45997885100000002</v>
      </c>
      <c r="W59" s="739">
        <v>0.335315215</v>
      </c>
      <c r="X59" s="739">
        <v>0.331478938</v>
      </c>
      <c r="Y59" s="739">
        <v>0.331478938</v>
      </c>
      <c r="Z59" s="739">
        <v>0.331478938</v>
      </c>
      <c r="AA59" s="739">
        <v>0.331478938</v>
      </c>
      <c r="AB59" s="739">
        <v>0.16727894500000001</v>
      </c>
      <c r="AC59" s="739">
        <v>0.16727894500000001</v>
      </c>
      <c r="AD59" s="739">
        <v>0.16727894500000001</v>
      </c>
      <c r="AE59" s="739">
        <v>0.16727894500000001</v>
      </c>
      <c r="AF59" s="739">
        <v>0.16727894500000001</v>
      </c>
      <c r="AG59" s="739">
        <v>0.16727894500000001</v>
      </c>
      <c r="AH59" s="739">
        <v>0.16727894500000001</v>
      </c>
      <c r="AI59" s="739">
        <v>0</v>
      </c>
      <c r="AJ59" s="739">
        <v>0</v>
      </c>
      <c r="AK59" s="739">
        <v>0</v>
      </c>
      <c r="AL59" s="739">
        <v>0</v>
      </c>
      <c r="AM59" s="739">
        <v>0</v>
      </c>
      <c r="AN59" s="739">
        <v>0</v>
      </c>
      <c r="AO59" s="739">
        <v>0</v>
      </c>
      <c r="AP59" s="740"/>
      <c r="AQ59" s="736">
        <v>0</v>
      </c>
      <c r="AR59" s="736">
        <v>0</v>
      </c>
      <c r="AS59" s="739">
        <v>9162.3204459999997</v>
      </c>
      <c r="AT59" s="739">
        <v>8865.6749689999997</v>
      </c>
      <c r="AU59" s="739">
        <v>8556.5004119999994</v>
      </c>
      <c r="AV59" s="739">
        <v>7601.3401869999998</v>
      </c>
      <c r="AW59" s="739">
        <v>7149.3208999999997</v>
      </c>
      <c r="AX59" s="739">
        <v>6814.8877940000002</v>
      </c>
      <c r="AY59" s="739">
        <v>6736.1620030000004</v>
      </c>
      <c r="AZ59" s="739">
        <v>6736.1620030000004</v>
      </c>
      <c r="BA59" s="739">
        <v>2783.856522</v>
      </c>
      <c r="BB59" s="739">
        <v>2667.4019779999999</v>
      </c>
      <c r="BC59" s="739">
        <v>2582.6842040000001</v>
      </c>
      <c r="BD59" s="739">
        <v>2582.6842040000001</v>
      </c>
      <c r="BE59" s="739">
        <v>2582.6842040000001</v>
      </c>
      <c r="BF59" s="739">
        <v>2582.6842040000001</v>
      </c>
      <c r="BG59" s="739">
        <v>1232.6842039999999</v>
      </c>
      <c r="BH59" s="739">
        <v>1232.6842039999999</v>
      </c>
      <c r="BI59" s="739">
        <v>1232.6842039999999</v>
      </c>
      <c r="BJ59" s="739">
        <v>1232.6842039999999</v>
      </c>
      <c r="BK59" s="739">
        <v>1232.6842039999999</v>
      </c>
      <c r="BL59" s="739">
        <v>1232.6842039999999</v>
      </c>
      <c r="BM59" s="739">
        <v>1232.6842039999999</v>
      </c>
      <c r="BN59" s="739">
        <v>0</v>
      </c>
      <c r="BO59" s="739">
        <v>0</v>
      </c>
      <c r="BP59" s="739">
        <v>0</v>
      </c>
      <c r="BQ59" s="739">
        <v>0</v>
      </c>
      <c r="BR59" s="739">
        <v>0</v>
      </c>
      <c r="BS59" s="739">
        <v>0</v>
      </c>
      <c r="BT59" s="736">
        <v>0</v>
      </c>
      <c r="BU59" s="163"/>
    </row>
    <row r="60" spans="2:73" ht="15.5">
      <c r="B60" s="733" t="s">
        <v>208</v>
      </c>
      <c r="C60" s="733" t="s">
        <v>734</v>
      </c>
      <c r="D60" s="733" t="s">
        <v>14</v>
      </c>
      <c r="E60" s="733"/>
      <c r="F60" s="733"/>
      <c r="G60" s="733"/>
      <c r="H60" s="733">
        <v>2014</v>
      </c>
      <c r="I60" s="641" t="s">
        <v>572</v>
      </c>
      <c r="J60" s="641" t="s">
        <v>587</v>
      </c>
      <c r="K60" s="630"/>
      <c r="L60" s="736">
        <v>0</v>
      </c>
      <c r="M60" s="736">
        <v>0</v>
      </c>
      <c r="N60" s="736">
        <v>0</v>
      </c>
      <c r="O60" s="736">
        <v>8.4207162350000004</v>
      </c>
      <c r="P60" s="736">
        <v>8.2087333499999993</v>
      </c>
      <c r="Q60" s="736">
        <v>7.4882234670000001</v>
      </c>
      <c r="R60" s="736">
        <v>7.1651798529999997</v>
      </c>
      <c r="S60" s="736">
        <v>6.9208469480000003</v>
      </c>
      <c r="T60" s="736">
        <v>6.9208469480000003</v>
      </c>
      <c r="U60" s="736">
        <v>6.641216826</v>
      </c>
      <c r="V60" s="736">
        <v>6.641216826</v>
      </c>
      <c r="W60" s="736">
        <v>3.685998552</v>
      </c>
      <c r="X60" s="736">
        <v>3.5553985460000002</v>
      </c>
      <c r="Y60" s="736">
        <v>3.474799886</v>
      </c>
      <c r="Z60" s="736">
        <v>3.474799886</v>
      </c>
      <c r="AA60" s="736">
        <v>3.474799886</v>
      </c>
      <c r="AB60" s="736">
        <v>3.474799886</v>
      </c>
      <c r="AC60" s="736">
        <v>0.60130000900000002</v>
      </c>
      <c r="AD60" s="736">
        <v>0.60130000900000002</v>
      </c>
      <c r="AE60" s="736">
        <v>0.60130000900000002</v>
      </c>
      <c r="AF60" s="736">
        <v>0.60130000900000002</v>
      </c>
      <c r="AG60" s="736">
        <v>0.60130000900000002</v>
      </c>
      <c r="AH60" s="736">
        <v>0.60130000900000002</v>
      </c>
      <c r="AI60" s="736">
        <v>0.60130000900000002</v>
      </c>
      <c r="AJ60" s="736">
        <v>0</v>
      </c>
      <c r="AK60" s="736">
        <v>0</v>
      </c>
      <c r="AL60" s="736">
        <v>0</v>
      </c>
      <c r="AM60" s="736">
        <v>0</v>
      </c>
      <c r="AN60" s="736">
        <v>0</v>
      </c>
      <c r="AO60" s="736">
        <v>0</v>
      </c>
      <c r="AP60" s="737"/>
      <c r="AQ60" s="736">
        <v>0</v>
      </c>
      <c r="AR60" s="736">
        <v>0</v>
      </c>
      <c r="AS60" s="736">
        <v>0</v>
      </c>
      <c r="AT60" s="736">
        <v>121101.6655</v>
      </c>
      <c r="AU60" s="736">
        <v>117009.086</v>
      </c>
      <c r="AV60" s="736">
        <v>103137.0088</v>
      </c>
      <c r="AW60" s="736">
        <v>96935.970490000007</v>
      </c>
      <c r="AX60" s="736">
        <v>92252.922550000003</v>
      </c>
      <c r="AY60" s="736">
        <v>92252.922550000003</v>
      </c>
      <c r="AZ60" s="736">
        <v>86888.589529999997</v>
      </c>
      <c r="BA60" s="736">
        <v>86888.589529999997</v>
      </c>
      <c r="BB60" s="736">
        <v>29957.887149999999</v>
      </c>
      <c r="BC60" s="736">
        <v>29835.887149999999</v>
      </c>
      <c r="BD60" s="736">
        <v>28056</v>
      </c>
      <c r="BE60" s="736">
        <v>28056</v>
      </c>
      <c r="BF60" s="736">
        <v>28056</v>
      </c>
      <c r="BG60" s="736">
        <v>28056</v>
      </c>
      <c r="BH60" s="736">
        <v>4431</v>
      </c>
      <c r="BI60" s="736">
        <v>4431</v>
      </c>
      <c r="BJ60" s="736">
        <v>4431</v>
      </c>
      <c r="BK60" s="736">
        <v>4431</v>
      </c>
      <c r="BL60" s="736">
        <v>4431</v>
      </c>
      <c r="BM60" s="736">
        <v>4431</v>
      </c>
      <c r="BN60" s="736">
        <v>4431</v>
      </c>
      <c r="BO60" s="736">
        <v>0</v>
      </c>
      <c r="BP60" s="736">
        <v>0</v>
      </c>
      <c r="BQ60" s="736">
        <v>0</v>
      </c>
      <c r="BR60" s="736">
        <v>0</v>
      </c>
      <c r="BS60" s="736">
        <v>0</v>
      </c>
      <c r="BT60" s="736">
        <v>0</v>
      </c>
      <c r="BU60" s="163"/>
    </row>
    <row r="61" spans="2:73" ht="15.5">
      <c r="B61" s="733" t="s">
        <v>208</v>
      </c>
      <c r="C61" s="733" t="s">
        <v>722</v>
      </c>
      <c r="D61" s="733" t="s">
        <v>3</v>
      </c>
      <c r="E61" s="733"/>
      <c r="F61" s="733"/>
      <c r="G61" s="733"/>
      <c r="H61" s="733">
        <v>2013</v>
      </c>
      <c r="I61" s="641" t="s">
        <v>572</v>
      </c>
      <c r="J61" s="641" t="s">
        <v>580</v>
      </c>
      <c r="K61" s="630"/>
      <c r="L61" s="736">
        <v>0</v>
      </c>
      <c r="M61" s="736">
        <v>0</v>
      </c>
      <c r="N61" s="736">
        <v>21.166127298999999</v>
      </c>
      <c r="O61" s="736">
        <v>21.166127298999999</v>
      </c>
      <c r="P61" s="736">
        <v>21.166127298999999</v>
      </c>
      <c r="Q61" s="736">
        <v>21.166127298999999</v>
      </c>
      <c r="R61" s="736">
        <v>21.166127298999999</v>
      </c>
      <c r="S61" s="736">
        <v>21.166127298999999</v>
      </c>
      <c r="T61" s="736">
        <v>21.166127298999999</v>
      </c>
      <c r="U61" s="736">
        <v>21.166127298999999</v>
      </c>
      <c r="V61" s="736">
        <v>21.166127298999999</v>
      </c>
      <c r="W61" s="736">
        <v>21.166127298999999</v>
      </c>
      <c r="X61" s="736">
        <v>21.166127298999999</v>
      </c>
      <c r="Y61" s="736">
        <v>21.166127298999999</v>
      </c>
      <c r="Z61" s="736">
        <v>21.166127298999999</v>
      </c>
      <c r="AA61" s="736">
        <v>21.166127298999999</v>
      </c>
      <c r="AB61" s="736">
        <v>21.166127298999999</v>
      </c>
      <c r="AC61" s="736">
        <v>21.166127298999999</v>
      </c>
      <c r="AD61" s="736">
        <v>21.166127298999999</v>
      </c>
      <c r="AE61" s="736">
        <v>21.166127298999999</v>
      </c>
      <c r="AF61" s="736">
        <v>16.302092649999999</v>
      </c>
      <c r="AG61" s="736">
        <v>0</v>
      </c>
      <c r="AH61" s="736">
        <v>0</v>
      </c>
      <c r="AI61" s="736">
        <v>0</v>
      </c>
      <c r="AJ61" s="736">
        <v>0</v>
      </c>
      <c r="AK61" s="736">
        <v>0</v>
      </c>
      <c r="AL61" s="736">
        <v>0</v>
      </c>
      <c r="AM61" s="736">
        <v>0</v>
      </c>
      <c r="AN61" s="736">
        <v>0</v>
      </c>
      <c r="AO61" s="736">
        <v>0</v>
      </c>
      <c r="AP61" s="738"/>
      <c r="AQ61" s="736">
        <v>0</v>
      </c>
      <c r="AR61" s="736">
        <v>0</v>
      </c>
      <c r="AS61" s="736">
        <v>36003.928435200003</v>
      </c>
      <c r="AT61" s="736">
        <v>36003.928435200003</v>
      </c>
      <c r="AU61" s="736">
        <v>36003.928435200003</v>
      </c>
      <c r="AV61" s="736">
        <v>36003.928435200003</v>
      </c>
      <c r="AW61" s="736">
        <v>36003.928435200003</v>
      </c>
      <c r="AX61" s="736">
        <v>36003.928435200003</v>
      </c>
      <c r="AY61" s="736">
        <v>36003.928435200003</v>
      </c>
      <c r="AZ61" s="736">
        <v>36003.928435200003</v>
      </c>
      <c r="BA61" s="736">
        <v>36003.928435200003</v>
      </c>
      <c r="BB61" s="736">
        <v>36003.928435200003</v>
      </c>
      <c r="BC61" s="736">
        <v>36003.928435200003</v>
      </c>
      <c r="BD61" s="736">
        <v>36003.928435200003</v>
      </c>
      <c r="BE61" s="736">
        <v>36003.928435200003</v>
      </c>
      <c r="BF61" s="736">
        <v>36003.928435200003</v>
      </c>
      <c r="BG61" s="736">
        <v>36003.928435200003</v>
      </c>
      <c r="BH61" s="736">
        <v>36003.928435200003</v>
      </c>
      <c r="BI61" s="736">
        <v>36003.928435200003</v>
      </c>
      <c r="BJ61" s="736">
        <v>36003.928435200003</v>
      </c>
      <c r="BK61" s="736">
        <v>31654.24395</v>
      </c>
      <c r="BL61" s="736">
        <v>0</v>
      </c>
      <c r="BM61" s="736">
        <v>0</v>
      </c>
      <c r="BN61" s="736">
        <v>0</v>
      </c>
      <c r="BO61" s="736">
        <v>0</v>
      </c>
      <c r="BP61" s="736">
        <v>0</v>
      </c>
      <c r="BQ61" s="736">
        <v>0</v>
      </c>
      <c r="BR61" s="736">
        <v>0</v>
      </c>
      <c r="BS61" s="736">
        <v>0</v>
      </c>
      <c r="BT61" s="736">
        <v>0</v>
      </c>
      <c r="BU61" s="163"/>
    </row>
    <row r="62" spans="2:73" ht="15.5">
      <c r="B62" s="733" t="s">
        <v>208</v>
      </c>
      <c r="C62" s="733" t="s">
        <v>722</v>
      </c>
      <c r="D62" s="733" t="s">
        <v>3</v>
      </c>
      <c r="E62" s="733"/>
      <c r="F62" s="733"/>
      <c r="G62" s="733"/>
      <c r="H62" s="733">
        <v>2014</v>
      </c>
      <c r="I62" s="641" t="s">
        <v>572</v>
      </c>
      <c r="J62" s="641" t="s">
        <v>587</v>
      </c>
      <c r="K62" s="630"/>
      <c r="L62" s="736">
        <v>0</v>
      </c>
      <c r="M62" s="736">
        <v>0</v>
      </c>
      <c r="N62" s="736">
        <v>0</v>
      </c>
      <c r="O62" s="736">
        <v>428.06874128600003</v>
      </c>
      <c r="P62" s="736">
        <v>428.06874128600003</v>
      </c>
      <c r="Q62" s="736">
        <v>428.06874128600003</v>
      </c>
      <c r="R62" s="736">
        <v>428.06874128600003</v>
      </c>
      <c r="S62" s="736">
        <v>428.06874128600003</v>
      </c>
      <c r="T62" s="736">
        <v>428.06874128600003</v>
      </c>
      <c r="U62" s="736">
        <v>428.06874128600003</v>
      </c>
      <c r="V62" s="736">
        <v>428.06874128600003</v>
      </c>
      <c r="W62" s="736">
        <v>428.06874128600003</v>
      </c>
      <c r="X62" s="736">
        <v>428.06874128600003</v>
      </c>
      <c r="Y62" s="736">
        <v>428.06874128600003</v>
      </c>
      <c r="Z62" s="736">
        <v>428.06874128600003</v>
      </c>
      <c r="AA62" s="736">
        <v>428.06874128600003</v>
      </c>
      <c r="AB62" s="736">
        <v>428.06874128600003</v>
      </c>
      <c r="AC62" s="736">
        <v>428.06874128600003</v>
      </c>
      <c r="AD62" s="736">
        <v>428.06874128600003</v>
      </c>
      <c r="AE62" s="736">
        <v>428.06874128600003</v>
      </c>
      <c r="AF62" s="736">
        <v>428.06874128600003</v>
      </c>
      <c r="AG62" s="736">
        <v>375.95461340000003</v>
      </c>
      <c r="AH62" s="736">
        <v>0</v>
      </c>
      <c r="AI62" s="736">
        <v>0</v>
      </c>
      <c r="AJ62" s="736">
        <v>0</v>
      </c>
      <c r="AK62" s="736">
        <v>0</v>
      </c>
      <c r="AL62" s="736">
        <v>0</v>
      </c>
      <c r="AM62" s="736">
        <v>0</v>
      </c>
      <c r="AN62" s="736">
        <v>0</v>
      </c>
      <c r="AO62" s="736">
        <v>0</v>
      </c>
      <c r="AP62" s="738"/>
      <c r="AQ62" s="736">
        <v>0</v>
      </c>
      <c r="AR62" s="736">
        <v>0</v>
      </c>
      <c r="AS62" s="736">
        <v>0</v>
      </c>
      <c r="AT62" s="736">
        <v>781608.71672799997</v>
      </c>
      <c r="AU62" s="736">
        <v>781608.71672799997</v>
      </c>
      <c r="AV62" s="736">
        <v>781608.71672799997</v>
      </c>
      <c r="AW62" s="736">
        <v>781608.71672799997</v>
      </c>
      <c r="AX62" s="736">
        <v>781608.71672799997</v>
      </c>
      <c r="AY62" s="736">
        <v>781608.71672799997</v>
      </c>
      <c r="AZ62" s="736">
        <v>781608.71672799997</v>
      </c>
      <c r="BA62" s="736">
        <v>781608.71672799997</v>
      </c>
      <c r="BB62" s="736">
        <v>781608.71672799997</v>
      </c>
      <c r="BC62" s="736">
        <v>781608.71672799997</v>
      </c>
      <c r="BD62" s="736">
        <v>781608.71672799997</v>
      </c>
      <c r="BE62" s="736">
        <v>781608.71672799997</v>
      </c>
      <c r="BF62" s="736">
        <v>781608.71672799997</v>
      </c>
      <c r="BG62" s="736">
        <v>781608.71672799997</v>
      </c>
      <c r="BH62" s="736">
        <v>781608.71672799997</v>
      </c>
      <c r="BI62" s="736">
        <v>781608.71672799997</v>
      </c>
      <c r="BJ62" s="736">
        <v>781608.71672799997</v>
      </c>
      <c r="BK62" s="736">
        <v>781608.71672799997</v>
      </c>
      <c r="BL62" s="736">
        <v>735005.42749999999</v>
      </c>
      <c r="BM62" s="736">
        <v>0</v>
      </c>
      <c r="BN62" s="736">
        <v>0</v>
      </c>
      <c r="BO62" s="736">
        <v>0</v>
      </c>
      <c r="BP62" s="736">
        <v>0</v>
      </c>
      <c r="BQ62" s="736">
        <v>0</v>
      </c>
      <c r="BR62" s="736">
        <v>0</v>
      </c>
      <c r="BS62" s="736">
        <v>0</v>
      </c>
      <c r="BT62" s="736">
        <v>0</v>
      </c>
      <c r="BU62" s="163"/>
    </row>
    <row r="63" spans="2:73" ht="15.5">
      <c r="B63" s="733" t="s">
        <v>208</v>
      </c>
      <c r="C63" s="733" t="s">
        <v>722</v>
      </c>
      <c r="D63" s="733" t="s">
        <v>7</v>
      </c>
      <c r="E63" s="733"/>
      <c r="F63" s="733"/>
      <c r="G63" s="733"/>
      <c r="H63" s="733">
        <v>2014</v>
      </c>
      <c r="I63" s="641" t="s">
        <v>572</v>
      </c>
      <c r="J63" s="641" t="s">
        <v>587</v>
      </c>
      <c r="K63" s="630"/>
      <c r="L63" s="736">
        <v>0</v>
      </c>
      <c r="M63" s="736">
        <v>0</v>
      </c>
      <c r="N63" s="736">
        <v>0</v>
      </c>
      <c r="O63" s="736">
        <v>10.54303765</v>
      </c>
      <c r="P63" s="736">
        <v>10.54303765</v>
      </c>
      <c r="Q63" s="736">
        <v>10.54303765</v>
      </c>
      <c r="R63" s="736">
        <v>10.54303765</v>
      </c>
      <c r="S63" s="736">
        <v>10.54303765</v>
      </c>
      <c r="T63" s="736">
        <v>10.54303765</v>
      </c>
      <c r="U63" s="736">
        <v>10.54303765</v>
      </c>
      <c r="V63" s="736">
        <v>10.54303765</v>
      </c>
      <c r="W63" s="736">
        <v>10.54303765</v>
      </c>
      <c r="X63" s="736">
        <v>10.54303765</v>
      </c>
      <c r="Y63" s="736">
        <v>10.54303765</v>
      </c>
      <c r="Z63" s="736">
        <v>10.54303765</v>
      </c>
      <c r="AA63" s="736">
        <v>10.54303765</v>
      </c>
      <c r="AB63" s="736">
        <v>10.54303765</v>
      </c>
      <c r="AC63" s="736">
        <v>10.54303765</v>
      </c>
      <c r="AD63" s="736">
        <v>10.54303765</v>
      </c>
      <c r="AE63" s="736">
        <v>10.54303765</v>
      </c>
      <c r="AF63" s="736">
        <v>10.54303765</v>
      </c>
      <c r="AG63" s="736">
        <v>10.54303765</v>
      </c>
      <c r="AH63" s="736">
        <v>10.54303765</v>
      </c>
      <c r="AI63" s="736">
        <v>0</v>
      </c>
      <c r="AJ63" s="736">
        <v>0</v>
      </c>
      <c r="AK63" s="736">
        <v>0</v>
      </c>
      <c r="AL63" s="736">
        <v>0</v>
      </c>
      <c r="AM63" s="736">
        <v>0</v>
      </c>
      <c r="AN63" s="736">
        <v>0</v>
      </c>
      <c r="AO63" s="736">
        <v>0</v>
      </c>
      <c r="AP63" s="738"/>
      <c r="AQ63" s="736">
        <v>0</v>
      </c>
      <c r="AR63" s="736">
        <v>0</v>
      </c>
      <c r="AS63" s="736">
        <v>0</v>
      </c>
      <c r="AT63" s="736">
        <v>157346.91</v>
      </c>
      <c r="AU63" s="736">
        <v>157346.91</v>
      </c>
      <c r="AV63" s="736">
        <v>157346.91</v>
      </c>
      <c r="AW63" s="736">
        <v>157346.91</v>
      </c>
      <c r="AX63" s="736">
        <v>157346.91</v>
      </c>
      <c r="AY63" s="736">
        <v>157346.91</v>
      </c>
      <c r="AZ63" s="736">
        <v>157346.91</v>
      </c>
      <c r="BA63" s="736">
        <v>157346.91</v>
      </c>
      <c r="BB63" s="736">
        <v>157346.91</v>
      </c>
      <c r="BC63" s="736">
        <v>157346.91</v>
      </c>
      <c r="BD63" s="736">
        <v>157346.91</v>
      </c>
      <c r="BE63" s="736">
        <v>157346.91</v>
      </c>
      <c r="BF63" s="736">
        <v>157346.91</v>
      </c>
      <c r="BG63" s="736">
        <v>157346.91</v>
      </c>
      <c r="BH63" s="736">
        <v>157346.91</v>
      </c>
      <c r="BI63" s="736">
        <v>157346.91</v>
      </c>
      <c r="BJ63" s="736">
        <v>157346.91</v>
      </c>
      <c r="BK63" s="736">
        <v>157346.91</v>
      </c>
      <c r="BL63" s="736">
        <v>157346.91</v>
      </c>
      <c r="BM63" s="736">
        <v>157346.91</v>
      </c>
      <c r="BN63" s="736">
        <v>0</v>
      </c>
      <c r="BO63" s="736">
        <v>0</v>
      </c>
      <c r="BP63" s="736">
        <v>0</v>
      </c>
      <c r="BQ63" s="736">
        <v>0</v>
      </c>
      <c r="BR63" s="736">
        <v>0</v>
      </c>
      <c r="BS63" s="736">
        <v>0</v>
      </c>
      <c r="BT63" s="736">
        <v>0</v>
      </c>
      <c r="BU63" s="163"/>
    </row>
    <row r="64" spans="2:73">
      <c r="B64" s="733" t="s">
        <v>208</v>
      </c>
      <c r="C64" s="733" t="s">
        <v>724</v>
      </c>
      <c r="D64" s="733" t="s">
        <v>735</v>
      </c>
      <c r="E64" s="733"/>
      <c r="F64" s="733"/>
      <c r="G64" s="733"/>
      <c r="H64" s="733">
        <v>2014</v>
      </c>
      <c r="I64" s="641" t="s">
        <v>572</v>
      </c>
      <c r="J64" s="641" t="s">
        <v>587</v>
      </c>
      <c r="K64" s="630"/>
      <c r="L64" s="736">
        <v>0</v>
      </c>
      <c r="M64" s="736">
        <v>0</v>
      </c>
      <c r="N64" s="736">
        <v>0</v>
      </c>
      <c r="O64" s="736">
        <v>27</v>
      </c>
      <c r="P64" s="736">
        <v>27</v>
      </c>
      <c r="Q64" s="736">
        <v>27</v>
      </c>
      <c r="R64" s="736">
        <v>27</v>
      </c>
      <c r="S64" s="736">
        <v>27</v>
      </c>
      <c r="T64" s="736">
        <v>27</v>
      </c>
      <c r="U64" s="736">
        <v>27</v>
      </c>
      <c r="V64" s="736">
        <v>27</v>
      </c>
      <c r="W64" s="736">
        <v>27</v>
      </c>
      <c r="X64" s="736">
        <v>27</v>
      </c>
      <c r="Y64" s="736">
        <v>27</v>
      </c>
      <c r="Z64" s="736">
        <v>27</v>
      </c>
      <c r="AA64" s="736">
        <v>27</v>
      </c>
      <c r="AB64" s="736">
        <v>27</v>
      </c>
      <c r="AC64" s="736">
        <v>27</v>
      </c>
      <c r="AD64" s="736">
        <v>0</v>
      </c>
      <c r="AE64" s="736">
        <v>0</v>
      </c>
      <c r="AF64" s="736">
        <v>0</v>
      </c>
      <c r="AG64" s="736">
        <v>0</v>
      </c>
      <c r="AH64" s="736">
        <v>0</v>
      </c>
      <c r="AI64" s="736">
        <v>0</v>
      </c>
      <c r="AJ64" s="736">
        <v>0</v>
      </c>
      <c r="AK64" s="736">
        <v>0</v>
      </c>
      <c r="AL64" s="736">
        <v>0</v>
      </c>
      <c r="AM64" s="736">
        <v>0</v>
      </c>
      <c r="AN64" s="736">
        <v>0</v>
      </c>
      <c r="AO64" s="736">
        <v>0</v>
      </c>
      <c r="AP64" s="737"/>
      <c r="AQ64" s="736">
        <v>0</v>
      </c>
      <c r="AR64" s="736">
        <v>0</v>
      </c>
      <c r="AS64" s="736">
        <v>0</v>
      </c>
      <c r="AT64" s="736">
        <v>131238</v>
      </c>
      <c r="AU64" s="736">
        <v>131238</v>
      </c>
      <c r="AV64" s="736">
        <v>131238</v>
      </c>
      <c r="AW64" s="736">
        <v>131238</v>
      </c>
      <c r="AX64" s="736">
        <v>131238</v>
      </c>
      <c r="AY64" s="736">
        <v>131238</v>
      </c>
      <c r="AZ64" s="736">
        <v>131238</v>
      </c>
      <c r="BA64" s="736">
        <v>131238</v>
      </c>
      <c r="BB64" s="736">
        <v>131238</v>
      </c>
      <c r="BC64" s="736">
        <v>131238</v>
      </c>
      <c r="BD64" s="736">
        <v>131238</v>
      </c>
      <c r="BE64" s="736">
        <v>131238</v>
      </c>
      <c r="BF64" s="736">
        <v>131238</v>
      </c>
      <c r="BG64" s="736">
        <v>131238</v>
      </c>
      <c r="BH64" s="736">
        <v>131238</v>
      </c>
      <c r="BI64" s="736">
        <v>0</v>
      </c>
      <c r="BJ64" s="736">
        <v>0</v>
      </c>
      <c r="BK64" s="736">
        <v>0</v>
      </c>
      <c r="BL64" s="736">
        <v>0</v>
      </c>
      <c r="BM64" s="736">
        <v>0</v>
      </c>
      <c r="BN64" s="736">
        <v>0</v>
      </c>
      <c r="BO64" s="736">
        <v>0</v>
      </c>
      <c r="BP64" s="736">
        <v>0</v>
      </c>
      <c r="BQ64" s="736">
        <v>0</v>
      </c>
      <c r="BR64" s="736">
        <v>0</v>
      </c>
      <c r="BS64" s="736">
        <v>0</v>
      </c>
      <c r="BT64" s="736">
        <v>0</v>
      </c>
    </row>
    <row r="65" spans="2:73">
      <c r="B65" s="733" t="s">
        <v>208</v>
      </c>
      <c r="C65" s="733" t="s">
        <v>489</v>
      </c>
      <c r="D65" s="733" t="s">
        <v>736</v>
      </c>
      <c r="E65" s="733"/>
      <c r="F65" s="733"/>
      <c r="G65" s="733"/>
      <c r="H65" s="733">
        <v>2014</v>
      </c>
      <c r="I65" s="641" t="s">
        <v>572</v>
      </c>
      <c r="J65" s="641" t="s">
        <v>587</v>
      </c>
      <c r="K65" s="630"/>
      <c r="L65" s="736">
        <v>0</v>
      </c>
      <c r="M65" s="736">
        <v>0</v>
      </c>
      <c r="N65" s="736">
        <v>0</v>
      </c>
      <c r="O65" s="736">
        <v>0</v>
      </c>
      <c r="P65" s="736">
        <v>0</v>
      </c>
      <c r="Q65" s="736">
        <v>0</v>
      </c>
      <c r="R65" s="736">
        <v>0</v>
      </c>
      <c r="S65" s="736">
        <v>0</v>
      </c>
      <c r="T65" s="736">
        <v>0</v>
      </c>
      <c r="U65" s="736">
        <v>0</v>
      </c>
      <c r="V65" s="736">
        <v>0</v>
      </c>
      <c r="W65" s="736">
        <v>0</v>
      </c>
      <c r="X65" s="736">
        <v>0</v>
      </c>
      <c r="Y65" s="736">
        <v>0</v>
      </c>
      <c r="Z65" s="736">
        <v>0</v>
      </c>
      <c r="AA65" s="736">
        <v>0</v>
      </c>
      <c r="AB65" s="736">
        <v>0</v>
      </c>
      <c r="AC65" s="736">
        <v>0</v>
      </c>
      <c r="AD65" s="736">
        <v>0</v>
      </c>
      <c r="AE65" s="736">
        <v>0</v>
      </c>
      <c r="AF65" s="736">
        <v>0</v>
      </c>
      <c r="AG65" s="736">
        <v>0</v>
      </c>
      <c r="AH65" s="736">
        <v>0</v>
      </c>
      <c r="AI65" s="736">
        <v>0</v>
      </c>
      <c r="AJ65" s="736">
        <v>0</v>
      </c>
      <c r="AK65" s="736">
        <v>0</v>
      </c>
      <c r="AL65" s="736">
        <v>0</v>
      </c>
      <c r="AM65" s="736">
        <v>0</v>
      </c>
      <c r="AN65" s="736">
        <v>0</v>
      </c>
      <c r="AO65" s="736">
        <v>0</v>
      </c>
      <c r="AP65" s="737"/>
      <c r="AQ65" s="736">
        <v>0</v>
      </c>
      <c r="AR65" s="736">
        <v>0</v>
      </c>
      <c r="AS65" s="736">
        <v>0</v>
      </c>
      <c r="AT65" s="736">
        <v>0</v>
      </c>
      <c r="AU65" s="736">
        <v>0</v>
      </c>
      <c r="AV65" s="736">
        <v>0</v>
      </c>
      <c r="AW65" s="736">
        <v>0</v>
      </c>
      <c r="AX65" s="736">
        <v>0</v>
      </c>
      <c r="AY65" s="736">
        <v>0</v>
      </c>
      <c r="AZ65" s="736">
        <v>0</v>
      </c>
      <c r="BA65" s="736">
        <v>0</v>
      </c>
      <c r="BB65" s="736">
        <v>0</v>
      </c>
      <c r="BC65" s="736">
        <v>0</v>
      </c>
      <c r="BD65" s="736">
        <v>0</v>
      </c>
      <c r="BE65" s="736">
        <v>0</v>
      </c>
      <c r="BF65" s="736">
        <v>0</v>
      </c>
      <c r="BG65" s="736">
        <v>0</v>
      </c>
      <c r="BH65" s="736">
        <v>0</v>
      </c>
      <c r="BI65" s="736">
        <v>0</v>
      </c>
      <c r="BJ65" s="736">
        <v>0</v>
      </c>
      <c r="BK65" s="736">
        <v>0</v>
      </c>
      <c r="BL65" s="736">
        <v>0</v>
      </c>
      <c r="BM65" s="736">
        <v>0</v>
      </c>
      <c r="BN65" s="736">
        <v>0</v>
      </c>
      <c r="BO65" s="736">
        <v>0</v>
      </c>
      <c r="BP65" s="736">
        <v>0</v>
      </c>
      <c r="BQ65" s="736">
        <v>0</v>
      </c>
      <c r="BR65" s="736">
        <v>0</v>
      </c>
      <c r="BS65" s="736">
        <v>0</v>
      </c>
      <c r="BT65" s="736">
        <v>0</v>
      </c>
    </row>
    <row r="66" spans="2:73" ht="15.5">
      <c r="B66" s="733" t="s">
        <v>737</v>
      </c>
      <c r="C66" s="733" t="s">
        <v>724</v>
      </c>
      <c r="D66" s="733" t="s">
        <v>9</v>
      </c>
      <c r="E66" s="733"/>
      <c r="F66" s="733"/>
      <c r="G66" s="733"/>
      <c r="H66" s="733">
        <v>2014</v>
      </c>
      <c r="I66" s="641" t="s">
        <v>572</v>
      </c>
      <c r="J66" s="641" t="s">
        <v>587</v>
      </c>
      <c r="K66" s="630"/>
      <c r="L66" s="736">
        <v>0</v>
      </c>
      <c r="M66" s="736">
        <v>0</v>
      </c>
      <c r="N66" s="736">
        <v>0</v>
      </c>
      <c r="O66" s="736">
        <v>0</v>
      </c>
      <c r="P66" s="736">
        <v>0</v>
      </c>
      <c r="Q66" s="736">
        <v>0</v>
      </c>
      <c r="R66" s="736">
        <v>0</v>
      </c>
      <c r="S66" s="736">
        <v>0</v>
      </c>
      <c r="T66" s="736">
        <v>0</v>
      </c>
      <c r="U66" s="736">
        <v>0</v>
      </c>
      <c r="V66" s="736">
        <v>0</v>
      </c>
      <c r="W66" s="736">
        <v>0</v>
      </c>
      <c r="X66" s="736">
        <v>0</v>
      </c>
      <c r="Y66" s="736">
        <v>0</v>
      </c>
      <c r="Z66" s="736">
        <v>0</v>
      </c>
      <c r="AA66" s="736">
        <v>0</v>
      </c>
      <c r="AB66" s="736">
        <v>0</v>
      </c>
      <c r="AC66" s="736">
        <v>0</v>
      </c>
      <c r="AD66" s="736">
        <v>0</v>
      </c>
      <c r="AE66" s="736">
        <v>0</v>
      </c>
      <c r="AF66" s="736">
        <v>0</v>
      </c>
      <c r="AG66" s="736">
        <v>0</v>
      </c>
      <c r="AH66" s="736">
        <v>0</v>
      </c>
      <c r="AI66" s="736">
        <v>0</v>
      </c>
      <c r="AJ66" s="736">
        <v>0</v>
      </c>
      <c r="AK66" s="736">
        <v>0</v>
      </c>
      <c r="AL66" s="736">
        <v>0</v>
      </c>
      <c r="AM66" s="736">
        <v>0</v>
      </c>
      <c r="AN66" s="736">
        <v>0</v>
      </c>
      <c r="AO66" s="736">
        <v>0</v>
      </c>
      <c r="AP66" s="737"/>
      <c r="AQ66" s="736">
        <v>0</v>
      </c>
      <c r="AR66" s="736">
        <v>0</v>
      </c>
      <c r="AS66" s="736">
        <v>0</v>
      </c>
      <c r="AT66" s="736">
        <v>0</v>
      </c>
      <c r="AU66" s="736">
        <v>0</v>
      </c>
      <c r="AV66" s="736">
        <v>0</v>
      </c>
      <c r="AW66" s="736">
        <v>0</v>
      </c>
      <c r="AX66" s="736">
        <v>0</v>
      </c>
      <c r="AY66" s="736">
        <v>0</v>
      </c>
      <c r="AZ66" s="736">
        <v>0</v>
      </c>
      <c r="BA66" s="736">
        <v>0</v>
      </c>
      <c r="BB66" s="736">
        <v>0</v>
      </c>
      <c r="BC66" s="736">
        <v>0</v>
      </c>
      <c r="BD66" s="736">
        <v>0</v>
      </c>
      <c r="BE66" s="736">
        <v>0</v>
      </c>
      <c r="BF66" s="736">
        <v>0</v>
      </c>
      <c r="BG66" s="736">
        <v>0</v>
      </c>
      <c r="BH66" s="736">
        <v>0</v>
      </c>
      <c r="BI66" s="736">
        <v>0</v>
      </c>
      <c r="BJ66" s="736">
        <v>0</v>
      </c>
      <c r="BK66" s="736">
        <v>0</v>
      </c>
      <c r="BL66" s="736">
        <v>0</v>
      </c>
      <c r="BM66" s="736">
        <v>0</v>
      </c>
      <c r="BN66" s="736">
        <v>0</v>
      </c>
      <c r="BO66" s="736">
        <v>0</v>
      </c>
      <c r="BP66" s="736">
        <v>0</v>
      </c>
      <c r="BQ66" s="736">
        <v>0</v>
      </c>
      <c r="BR66" s="736">
        <v>0</v>
      </c>
      <c r="BS66" s="736">
        <v>0</v>
      </c>
      <c r="BT66" s="736">
        <v>0</v>
      </c>
      <c r="BU66" s="163"/>
    </row>
    <row r="67" spans="2:73" ht="15.5">
      <c r="B67" s="733" t="s">
        <v>721</v>
      </c>
      <c r="C67" s="733" t="s">
        <v>723</v>
      </c>
      <c r="D67" s="733" t="s">
        <v>738</v>
      </c>
      <c r="E67" s="733"/>
      <c r="F67" s="733"/>
      <c r="G67" s="733"/>
      <c r="H67" s="733">
        <v>2014</v>
      </c>
      <c r="I67" s="641" t="s">
        <v>572</v>
      </c>
      <c r="J67" s="641" t="s">
        <v>587</v>
      </c>
      <c r="K67" s="630"/>
      <c r="L67" s="736">
        <v>0</v>
      </c>
      <c r="M67" s="736">
        <v>0</v>
      </c>
      <c r="N67" s="736">
        <v>0</v>
      </c>
      <c r="O67" s="736">
        <v>0</v>
      </c>
      <c r="P67" s="736">
        <v>0</v>
      </c>
      <c r="Q67" s="736">
        <v>0</v>
      </c>
      <c r="R67" s="736">
        <v>0</v>
      </c>
      <c r="S67" s="736">
        <v>0</v>
      </c>
      <c r="T67" s="736">
        <v>0</v>
      </c>
      <c r="U67" s="736">
        <v>0</v>
      </c>
      <c r="V67" s="736">
        <v>0</v>
      </c>
      <c r="W67" s="736">
        <v>0</v>
      </c>
      <c r="X67" s="736">
        <v>0</v>
      </c>
      <c r="Y67" s="736">
        <v>0</v>
      </c>
      <c r="Z67" s="736">
        <v>0</v>
      </c>
      <c r="AA67" s="736">
        <v>0</v>
      </c>
      <c r="AB67" s="736">
        <v>0</v>
      </c>
      <c r="AC67" s="736">
        <v>0</v>
      </c>
      <c r="AD67" s="736">
        <v>0</v>
      </c>
      <c r="AE67" s="736">
        <v>0</v>
      </c>
      <c r="AF67" s="736">
        <v>0</v>
      </c>
      <c r="AG67" s="736">
        <v>0</v>
      </c>
      <c r="AH67" s="736">
        <v>0</v>
      </c>
      <c r="AI67" s="736">
        <v>0</v>
      </c>
      <c r="AJ67" s="736">
        <v>0</v>
      </c>
      <c r="AK67" s="736">
        <v>0</v>
      </c>
      <c r="AL67" s="736">
        <v>0</v>
      </c>
      <c r="AM67" s="736">
        <v>0</v>
      </c>
      <c r="AN67" s="736">
        <v>0</v>
      </c>
      <c r="AO67" s="736">
        <v>0</v>
      </c>
      <c r="AP67" s="737"/>
      <c r="AQ67" s="736">
        <v>0</v>
      </c>
      <c r="AR67" s="736">
        <v>0</v>
      </c>
      <c r="AS67" s="736">
        <v>0</v>
      </c>
      <c r="AT67" s="736">
        <v>0</v>
      </c>
      <c r="AU67" s="736">
        <v>0</v>
      </c>
      <c r="AV67" s="736">
        <v>0</v>
      </c>
      <c r="AW67" s="736">
        <v>0</v>
      </c>
      <c r="AX67" s="736">
        <v>0</v>
      </c>
      <c r="AY67" s="736">
        <v>0</v>
      </c>
      <c r="AZ67" s="736">
        <v>0</v>
      </c>
      <c r="BA67" s="736">
        <v>0</v>
      </c>
      <c r="BB67" s="736">
        <v>0</v>
      </c>
      <c r="BC67" s="736">
        <v>0</v>
      </c>
      <c r="BD67" s="736">
        <v>0</v>
      </c>
      <c r="BE67" s="736">
        <v>0</v>
      </c>
      <c r="BF67" s="736">
        <v>0</v>
      </c>
      <c r="BG67" s="736">
        <v>0</v>
      </c>
      <c r="BH67" s="736">
        <v>0</v>
      </c>
      <c r="BI67" s="736">
        <v>0</v>
      </c>
      <c r="BJ67" s="736">
        <v>0</v>
      </c>
      <c r="BK67" s="736">
        <v>0</v>
      </c>
      <c r="BL67" s="736">
        <v>0</v>
      </c>
      <c r="BM67" s="736">
        <v>0</v>
      </c>
      <c r="BN67" s="736">
        <v>0</v>
      </c>
      <c r="BO67" s="736">
        <v>0</v>
      </c>
      <c r="BP67" s="736">
        <v>0</v>
      </c>
      <c r="BQ67" s="736">
        <v>0</v>
      </c>
      <c r="BR67" s="736">
        <v>0</v>
      </c>
      <c r="BS67" s="736">
        <v>0</v>
      </c>
      <c r="BT67" s="736">
        <v>0</v>
      </c>
      <c r="BU67" s="163"/>
    </row>
    <row r="68" spans="2:73">
      <c r="B68" s="733" t="s">
        <v>721</v>
      </c>
      <c r="C68" s="733" t="s">
        <v>723</v>
      </c>
      <c r="D68" s="733" t="s">
        <v>739</v>
      </c>
      <c r="E68" s="733"/>
      <c r="F68" s="733"/>
      <c r="G68" s="733"/>
      <c r="H68" s="733">
        <v>2013</v>
      </c>
      <c r="I68" s="641" t="s">
        <v>572</v>
      </c>
      <c r="J68" s="641" t="s">
        <v>580</v>
      </c>
      <c r="K68" s="630"/>
      <c r="L68" s="736">
        <v>0</v>
      </c>
      <c r="M68" s="736">
        <v>0</v>
      </c>
      <c r="N68" s="736">
        <v>0</v>
      </c>
      <c r="O68" s="736">
        <v>12.350429999999999</v>
      </c>
      <c r="P68" s="736">
        <v>0</v>
      </c>
      <c r="Q68" s="736">
        <v>0</v>
      </c>
      <c r="R68" s="736">
        <v>0</v>
      </c>
      <c r="S68" s="736">
        <v>0</v>
      </c>
      <c r="T68" s="736">
        <v>0</v>
      </c>
      <c r="U68" s="736">
        <v>0</v>
      </c>
      <c r="V68" s="736">
        <v>0</v>
      </c>
      <c r="W68" s="736">
        <v>0</v>
      </c>
      <c r="X68" s="736">
        <v>0</v>
      </c>
      <c r="Y68" s="736">
        <v>0</v>
      </c>
      <c r="Z68" s="736">
        <v>0</v>
      </c>
      <c r="AA68" s="736">
        <v>0</v>
      </c>
      <c r="AB68" s="736">
        <v>0</v>
      </c>
      <c r="AC68" s="736">
        <v>0</v>
      </c>
      <c r="AD68" s="736">
        <v>0</v>
      </c>
      <c r="AE68" s="736">
        <v>0</v>
      </c>
      <c r="AF68" s="736">
        <v>0</v>
      </c>
      <c r="AG68" s="736">
        <v>0</v>
      </c>
      <c r="AH68" s="736">
        <v>0</v>
      </c>
      <c r="AI68" s="736">
        <v>0</v>
      </c>
      <c r="AJ68" s="736">
        <v>0</v>
      </c>
      <c r="AK68" s="736">
        <v>0</v>
      </c>
      <c r="AL68" s="736">
        <v>0</v>
      </c>
      <c r="AM68" s="736">
        <v>0</v>
      </c>
      <c r="AN68" s="736">
        <v>0</v>
      </c>
      <c r="AO68" s="736">
        <v>0</v>
      </c>
      <c r="AP68" s="737"/>
      <c r="AQ68" s="736">
        <v>0</v>
      </c>
      <c r="AR68" s="736">
        <v>0</v>
      </c>
      <c r="AS68" s="736">
        <v>0</v>
      </c>
      <c r="AT68" s="736">
        <v>0</v>
      </c>
      <c r="AU68" s="736">
        <v>0</v>
      </c>
      <c r="AV68" s="736">
        <v>0</v>
      </c>
      <c r="AW68" s="736">
        <v>0</v>
      </c>
      <c r="AX68" s="736">
        <v>0</v>
      </c>
      <c r="AY68" s="736">
        <v>0</v>
      </c>
      <c r="AZ68" s="736">
        <v>0</v>
      </c>
      <c r="BA68" s="736">
        <v>0</v>
      </c>
      <c r="BB68" s="736">
        <v>0</v>
      </c>
      <c r="BC68" s="736">
        <v>0</v>
      </c>
      <c r="BD68" s="736">
        <v>0</v>
      </c>
      <c r="BE68" s="736">
        <v>0</v>
      </c>
      <c r="BF68" s="736">
        <v>0</v>
      </c>
      <c r="BG68" s="736">
        <v>0</v>
      </c>
      <c r="BH68" s="736">
        <v>0</v>
      </c>
      <c r="BI68" s="736">
        <v>0</v>
      </c>
      <c r="BJ68" s="736">
        <v>0</v>
      </c>
      <c r="BK68" s="736">
        <v>0</v>
      </c>
      <c r="BL68" s="736">
        <v>0</v>
      </c>
      <c r="BM68" s="736">
        <v>0</v>
      </c>
      <c r="BN68" s="736">
        <v>0</v>
      </c>
      <c r="BO68" s="736">
        <v>0</v>
      </c>
      <c r="BP68" s="736">
        <v>0</v>
      </c>
      <c r="BQ68" s="736">
        <v>0</v>
      </c>
      <c r="BR68" s="736">
        <v>0</v>
      </c>
      <c r="BS68" s="736">
        <v>0</v>
      </c>
      <c r="BT68" s="736">
        <v>0</v>
      </c>
    </row>
    <row r="69" spans="2:73" ht="15.5">
      <c r="B69" s="733" t="s">
        <v>721</v>
      </c>
      <c r="C69" s="733" t="s">
        <v>723</v>
      </c>
      <c r="D69" s="733" t="s">
        <v>739</v>
      </c>
      <c r="E69" s="733"/>
      <c r="F69" s="733"/>
      <c r="G69" s="733"/>
      <c r="H69" s="733">
        <v>2014</v>
      </c>
      <c r="I69" s="641" t="s">
        <v>572</v>
      </c>
      <c r="J69" s="641" t="s">
        <v>587</v>
      </c>
      <c r="K69" s="630"/>
      <c r="L69" s="736">
        <v>0</v>
      </c>
      <c r="M69" s="736">
        <v>0</v>
      </c>
      <c r="N69" s="736">
        <v>0</v>
      </c>
      <c r="O69" s="736">
        <v>0</v>
      </c>
      <c r="P69" s="736">
        <v>0</v>
      </c>
      <c r="Q69" s="736">
        <v>0</v>
      </c>
      <c r="R69" s="736">
        <v>0</v>
      </c>
      <c r="S69" s="736">
        <v>0</v>
      </c>
      <c r="T69" s="736">
        <v>0</v>
      </c>
      <c r="U69" s="736">
        <v>0</v>
      </c>
      <c r="V69" s="736">
        <v>0</v>
      </c>
      <c r="W69" s="736">
        <v>0</v>
      </c>
      <c r="X69" s="736">
        <v>0</v>
      </c>
      <c r="Y69" s="736">
        <v>0</v>
      </c>
      <c r="Z69" s="736">
        <v>0</v>
      </c>
      <c r="AA69" s="736">
        <v>0</v>
      </c>
      <c r="AB69" s="736">
        <v>0</v>
      </c>
      <c r="AC69" s="736">
        <v>0</v>
      </c>
      <c r="AD69" s="736">
        <v>0</v>
      </c>
      <c r="AE69" s="736">
        <v>0</v>
      </c>
      <c r="AF69" s="736">
        <v>0</v>
      </c>
      <c r="AG69" s="736">
        <v>0</v>
      </c>
      <c r="AH69" s="736">
        <v>0</v>
      </c>
      <c r="AI69" s="736">
        <v>0</v>
      </c>
      <c r="AJ69" s="736">
        <v>0</v>
      </c>
      <c r="AK69" s="736">
        <v>0</v>
      </c>
      <c r="AL69" s="736">
        <v>0</v>
      </c>
      <c r="AM69" s="736">
        <v>0</v>
      </c>
      <c r="AN69" s="736">
        <v>0</v>
      </c>
      <c r="AO69" s="736">
        <v>0</v>
      </c>
      <c r="AP69" s="737"/>
      <c r="AQ69" s="736">
        <v>0</v>
      </c>
      <c r="AR69" s="736">
        <v>0</v>
      </c>
      <c r="AS69" s="736">
        <v>0</v>
      </c>
      <c r="AT69" s="736">
        <v>0</v>
      </c>
      <c r="AU69" s="736">
        <v>0</v>
      </c>
      <c r="AV69" s="736">
        <v>0</v>
      </c>
      <c r="AW69" s="736">
        <v>0</v>
      </c>
      <c r="AX69" s="736">
        <v>0</v>
      </c>
      <c r="AY69" s="736">
        <v>0</v>
      </c>
      <c r="AZ69" s="736">
        <v>0</v>
      </c>
      <c r="BA69" s="736">
        <v>0</v>
      </c>
      <c r="BB69" s="736">
        <v>0</v>
      </c>
      <c r="BC69" s="736">
        <v>0</v>
      </c>
      <c r="BD69" s="736">
        <v>0</v>
      </c>
      <c r="BE69" s="736">
        <v>0</v>
      </c>
      <c r="BF69" s="736">
        <v>0</v>
      </c>
      <c r="BG69" s="736">
        <v>0</v>
      </c>
      <c r="BH69" s="736">
        <v>0</v>
      </c>
      <c r="BI69" s="736">
        <v>0</v>
      </c>
      <c r="BJ69" s="736">
        <v>0</v>
      </c>
      <c r="BK69" s="736">
        <v>0</v>
      </c>
      <c r="BL69" s="736">
        <v>0</v>
      </c>
      <c r="BM69" s="736">
        <v>0</v>
      </c>
      <c r="BN69" s="736">
        <v>0</v>
      </c>
      <c r="BO69" s="736">
        <v>0</v>
      </c>
      <c r="BP69" s="736">
        <v>0</v>
      </c>
      <c r="BQ69" s="736">
        <v>0</v>
      </c>
      <c r="BR69" s="736">
        <v>0</v>
      </c>
      <c r="BS69" s="736">
        <v>0</v>
      </c>
      <c r="BT69" s="736">
        <v>0</v>
      </c>
      <c r="BU69" s="163"/>
    </row>
    <row r="70" spans="2:73">
      <c r="B70" s="733" t="s">
        <v>721</v>
      </c>
      <c r="C70" s="733" t="s">
        <v>722</v>
      </c>
      <c r="D70" s="733" t="s">
        <v>42</v>
      </c>
      <c r="E70" s="733"/>
      <c r="F70" s="733"/>
      <c r="G70" s="733"/>
      <c r="H70" s="733">
        <v>2013</v>
      </c>
      <c r="I70" s="641" t="s">
        <v>572</v>
      </c>
      <c r="J70" s="641" t="s">
        <v>580</v>
      </c>
      <c r="L70" s="736">
        <v>0</v>
      </c>
      <c r="M70" s="736">
        <v>0</v>
      </c>
      <c r="N70" s="736">
        <v>0</v>
      </c>
      <c r="O70" s="736">
        <v>828.69740000000002</v>
      </c>
      <c r="P70" s="736">
        <v>0</v>
      </c>
      <c r="Q70" s="736">
        <v>0</v>
      </c>
      <c r="R70" s="736">
        <v>0</v>
      </c>
      <c r="S70" s="736">
        <v>0</v>
      </c>
      <c r="T70" s="736">
        <v>0</v>
      </c>
      <c r="U70" s="736">
        <v>0</v>
      </c>
      <c r="V70" s="736">
        <v>0</v>
      </c>
      <c r="W70" s="736">
        <v>0</v>
      </c>
      <c r="X70" s="736">
        <v>0</v>
      </c>
      <c r="Y70" s="736">
        <v>0</v>
      </c>
      <c r="Z70" s="736">
        <v>0</v>
      </c>
      <c r="AA70" s="736">
        <v>0</v>
      </c>
      <c r="AB70" s="736">
        <v>0</v>
      </c>
      <c r="AC70" s="736">
        <v>0</v>
      </c>
      <c r="AD70" s="736">
        <v>0</v>
      </c>
      <c r="AE70" s="736">
        <v>0</v>
      </c>
      <c r="AF70" s="736">
        <v>0</v>
      </c>
      <c r="AG70" s="736">
        <v>0</v>
      </c>
      <c r="AH70" s="736">
        <v>0</v>
      </c>
      <c r="AI70" s="736">
        <v>0</v>
      </c>
      <c r="AJ70" s="736">
        <v>0</v>
      </c>
      <c r="AK70" s="736">
        <v>0</v>
      </c>
      <c r="AL70" s="736">
        <v>0</v>
      </c>
      <c r="AM70" s="736">
        <v>0</v>
      </c>
      <c r="AN70" s="736">
        <v>0</v>
      </c>
      <c r="AO70" s="736">
        <v>0</v>
      </c>
      <c r="AP70" s="737"/>
      <c r="AQ70" s="736">
        <v>0</v>
      </c>
      <c r="AR70" s="736">
        <v>0</v>
      </c>
      <c r="AS70" s="736">
        <v>0</v>
      </c>
      <c r="AT70" s="736">
        <v>0</v>
      </c>
      <c r="AU70" s="736">
        <v>0</v>
      </c>
      <c r="AV70" s="736">
        <v>0</v>
      </c>
      <c r="AW70" s="736">
        <v>0</v>
      </c>
      <c r="AX70" s="736">
        <v>0</v>
      </c>
      <c r="AY70" s="736">
        <v>0</v>
      </c>
      <c r="AZ70" s="736">
        <v>0</v>
      </c>
      <c r="BA70" s="736">
        <v>0</v>
      </c>
      <c r="BB70" s="736">
        <v>0</v>
      </c>
      <c r="BC70" s="736">
        <v>0</v>
      </c>
      <c r="BD70" s="736">
        <v>0</v>
      </c>
      <c r="BE70" s="736">
        <v>0</v>
      </c>
      <c r="BF70" s="736">
        <v>0</v>
      </c>
      <c r="BG70" s="736">
        <v>0</v>
      </c>
      <c r="BH70" s="736">
        <v>0</v>
      </c>
      <c r="BI70" s="736">
        <v>0</v>
      </c>
      <c r="BJ70" s="736">
        <v>0</v>
      </c>
      <c r="BK70" s="736">
        <v>0</v>
      </c>
      <c r="BL70" s="736">
        <v>0</v>
      </c>
      <c r="BM70" s="736">
        <v>0</v>
      </c>
      <c r="BN70" s="736">
        <v>0</v>
      </c>
      <c r="BO70" s="736">
        <v>0</v>
      </c>
      <c r="BP70" s="736">
        <v>0</v>
      </c>
      <c r="BQ70" s="736">
        <v>0</v>
      </c>
      <c r="BR70" s="736">
        <v>0</v>
      </c>
      <c r="BS70" s="736">
        <v>0</v>
      </c>
      <c r="BT70" s="736">
        <v>0</v>
      </c>
    </row>
    <row r="71" spans="2:73">
      <c r="B71" s="733" t="s">
        <v>721</v>
      </c>
      <c r="C71" s="733" t="s">
        <v>722</v>
      </c>
      <c r="D71" s="733" t="s">
        <v>42</v>
      </c>
      <c r="E71" s="733"/>
      <c r="F71" s="733"/>
      <c r="G71" s="733"/>
      <c r="H71" s="733">
        <v>2014</v>
      </c>
      <c r="I71" s="641" t="s">
        <v>572</v>
      </c>
      <c r="J71" s="641" t="s">
        <v>587</v>
      </c>
      <c r="L71" s="736">
        <v>0</v>
      </c>
      <c r="M71" s="736">
        <v>0</v>
      </c>
      <c r="N71" s="736">
        <v>0</v>
      </c>
      <c r="O71" s="736">
        <v>0</v>
      </c>
      <c r="P71" s="736">
        <v>0</v>
      </c>
      <c r="Q71" s="736">
        <v>0</v>
      </c>
      <c r="R71" s="736">
        <v>0</v>
      </c>
      <c r="S71" s="736">
        <v>0</v>
      </c>
      <c r="T71" s="736">
        <v>0</v>
      </c>
      <c r="U71" s="736">
        <v>0</v>
      </c>
      <c r="V71" s="736">
        <v>0</v>
      </c>
      <c r="W71" s="736">
        <v>0</v>
      </c>
      <c r="X71" s="736">
        <v>0</v>
      </c>
      <c r="Y71" s="736">
        <v>0</v>
      </c>
      <c r="Z71" s="736">
        <v>0</v>
      </c>
      <c r="AA71" s="736">
        <v>0</v>
      </c>
      <c r="AB71" s="736">
        <v>0</v>
      </c>
      <c r="AC71" s="736">
        <v>0</v>
      </c>
      <c r="AD71" s="736">
        <v>0</v>
      </c>
      <c r="AE71" s="736">
        <v>0</v>
      </c>
      <c r="AF71" s="736">
        <v>0</v>
      </c>
      <c r="AG71" s="736">
        <v>0</v>
      </c>
      <c r="AH71" s="736">
        <v>0</v>
      </c>
      <c r="AI71" s="736">
        <v>0</v>
      </c>
      <c r="AJ71" s="736">
        <v>0</v>
      </c>
      <c r="AK71" s="736">
        <v>0</v>
      </c>
      <c r="AL71" s="736">
        <v>0</v>
      </c>
      <c r="AM71" s="736">
        <v>0</v>
      </c>
      <c r="AN71" s="736">
        <v>0</v>
      </c>
      <c r="AO71" s="736">
        <v>0</v>
      </c>
      <c r="AP71" s="737"/>
      <c r="AQ71" s="736">
        <v>0</v>
      </c>
      <c r="AR71" s="736">
        <v>0</v>
      </c>
      <c r="AS71" s="736">
        <v>0</v>
      </c>
      <c r="AT71" s="736">
        <v>0</v>
      </c>
      <c r="AU71" s="736">
        <v>0</v>
      </c>
      <c r="AV71" s="736">
        <v>0</v>
      </c>
      <c r="AW71" s="736">
        <v>0</v>
      </c>
      <c r="AX71" s="736">
        <v>0</v>
      </c>
      <c r="AY71" s="736">
        <v>0</v>
      </c>
      <c r="AZ71" s="736">
        <v>0</v>
      </c>
      <c r="BA71" s="736">
        <v>0</v>
      </c>
      <c r="BB71" s="736">
        <v>0</v>
      </c>
      <c r="BC71" s="736">
        <v>0</v>
      </c>
      <c r="BD71" s="736">
        <v>0</v>
      </c>
      <c r="BE71" s="736">
        <v>0</v>
      </c>
      <c r="BF71" s="736">
        <v>0</v>
      </c>
      <c r="BG71" s="736">
        <v>0</v>
      </c>
      <c r="BH71" s="736">
        <v>0</v>
      </c>
      <c r="BI71" s="736">
        <v>0</v>
      </c>
      <c r="BJ71" s="736">
        <v>0</v>
      </c>
      <c r="BK71" s="736">
        <v>0</v>
      </c>
      <c r="BL71" s="736">
        <v>0</v>
      </c>
      <c r="BM71" s="736">
        <v>0</v>
      </c>
      <c r="BN71" s="736">
        <v>0</v>
      </c>
      <c r="BO71" s="736">
        <v>0</v>
      </c>
      <c r="BP71" s="736">
        <v>0</v>
      </c>
      <c r="BQ71" s="736">
        <v>0</v>
      </c>
      <c r="BR71" s="736">
        <v>0</v>
      </c>
      <c r="BS71" s="736">
        <v>0</v>
      </c>
      <c r="BT71" s="736">
        <v>0</v>
      </c>
    </row>
    <row r="72" spans="2:73">
      <c r="B72" s="733" t="s">
        <v>721</v>
      </c>
      <c r="C72" s="733" t="s">
        <v>724</v>
      </c>
      <c r="D72" s="733" t="s">
        <v>9</v>
      </c>
      <c r="E72" s="733"/>
      <c r="F72" s="733"/>
      <c r="G72" s="733"/>
      <c r="H72" s="733">
        <v>2014</v>
      </c>
      <c r="I72" s="641" t="s">
        <v>572</v>
      </c>
      <c r="J72" s="641" t="s">
        <v>587</v>
      </c>
      <c r="L72" s="736">
        <v>0</v>
      </c>
      <c r="M72" s="736">
        <v>0</v>
      </c>
      <c r="N72" s="736">
        <v>0</v>
      </c>
      <c r="O72" s="736">
        <v>0</v>
      </c>
      <c r="P72" s="736">
        <v>0</v>
      </c>
      <c r="Q72" s="736">
        <v>0</v>
      </c>
      <c r="R72" s="736">
        <v>0</v>
      </c>
      <c r="S72" s="736">
        <v>0</v>
      </c>
      <c r="T72" s="736">
        <v>0</v>
      </c>
      <c r="U72" s="736">
        <v>0</v>
      </c>
      <c r="V72" s="736">
        <v>0</v>
      </c>
      <c r="W72" s="736">
        <v>0</v>
      </c>
      <c r="X72" s="736">
        <v>0</v>
      </c>
      <c r="Y72" s="736">
        <v>0</v>
      </c>
      <c r="Z72" s="736">
        <v>0</v>
      </c>
      <c r="AA72" s="736">
        <v>0</v>
      </c>
      <c r="AB72" s="736">
        <v>0</v>
      </c>
      <c r="AC72" s="736">
        <v>0</v>
      </c>
      <c r="AD72" s="736">
        <v>0</v>
      </c>
      <c r="AE72" s="736">
        <v>0</v>
      </c>
      <c r="AF72" s="736">
        <v>0</v>
      </c>
      <c r="AG72" s="736">
        <v>0</v>
      </c>
      <c r="AH72" s="736">
        <v>0</v>
      </c>
      <c r="AI72" s="736">
        <v>0</v>
      </c>
      <c r="AJ72" s="736">
        <v>0</v>
      </c>
      <c r="AK72" s="736">
        <v>0</v>
      </c>
      <c r="AL72" s="736">
        <v>0</v>
      </c>
      <c r="AM72" s="736">
        <v>0</v>
      </c>
      <c r="AN72" s="736">
        <v>0</v>
      </c>
      <c r="AO72" s="736">
        <v>0</v>
      </c>
      <c r="AP72" s="737"/>
      <c r="AQ72" s="736">
        <v>0</v>
      </c>
      <c r="AR72" s="736">
        <v>0</v>
      </c>
      <c r="AS72" s="736">
        <v>0</v>
      </c>
      <c r="AT72" s="736">
        <v>0</v>
      </c>
      <c r="AU72" s="736">
        <v>0</v>
      </c>
      <c r="AV72" s="736">
        <v>0</v>
      </c>
      <c r="AW72" s="736">
        <v>0</v>
      </c>
      <c r="AX72" s="736">
        <v>0</v>
      </c>
      <c r="AY72" s="736">
        <v>0</v>
      </c>
      <c r="AZ72" s="736">
        <v>0</v>
      </c>
      <c r="BA72" s="736">
        <v>0</v>
      </c>
      <c r="BB72" s="736">
        <v>0</v>
      </c>
      <c r="BC72" s="736">
        <v>0</v>
      </c>
      <c r="BD72" s="736">
        <v>0</v>
      </c>
      <c r="BE72" s="736">
        <v>0</v>
      </c>
      <c r="BF72" s="736">
        <v>0</v>
      </c>
      <c r="BG72" s="736">
        <v>0</v>
      </c>
      <c r="BH72" s="736">
        <v>0</v>
      </c>
      <c r="BI72" s="736">
        <v>0</v>
      </c>
      <c r="BJ72" s="736">
        <v>0</v>
      </c>
      <c r="BK72" s="736">
        <v>0</v>
      </c>
      <c r="BL72" s="736">
        <v>0</v>
      </c>
      <c r="BM72" s="736">
        <v>0</v>
      </c>
      <c r="BN72" s="736">
        <v>0</v>
      </c>
      <c r="BO72" s="736">
        <v>0</v>
      </c>
      <c r="BP72" s="736">
        <v>0</v>
      </c>
      <c r="BQ72" s="736">
        <v>0</v>
      </c>
      <c r="BR72" s="736">
        <v>0</v>
      </c>
      <c r="BS72" s="736">
        <v>0</v>
      </c>
      <c r="BT72" s="736">
        <v>0</v>
      </c>
    </row>
    <row r="73" spans="2:73">
      <c r="B73" s="733"/>
      <c r="C73" s="733"/>
      <c r="D73" s="733" t="s">
        <v>113</v>
      </c>
      <c r="E73" s="733"/>
      <c r="F73" s="733"/>
      <c r="G73" s="733"/>
      <c r="H73" s="733">
        <v>2015</v>
      </c>
      <c r="I73" s="641" t="s">
        <v>573</v>
      </c>
      <c r="J73" s="641" t="s">
        <v>587</v>
      </c>
      <c r="L73" s="736"/>
      <c r="M73" s="736"/>
      <c r="N73" s="736"/>
      <c r="O73" s="736"/>
      <c r="P73" s="736">
        <v>0</v>
      </c>
      <c r="Q73" s="736">
        <v>0</v>
      </c>
      <c r="R73" s="736">
        <v>0</v>
      </c>
      <c r="S73" s="736">
        <v>0</v>
      </c>
      <c r="T73" s="736">
        <v>0</v>
      </c>
      <c r="U73" s="736">
        <v>0</v>
      </c>
      <c r="V73" s="736">
        <v>0</v>
      </c>
      <c r="W73" s="736">
        <v>0</v>
      </c>
      <c r="X73" s="736">
        <v>0</v>
      </c>
      <c r="Y73" s="736">
        <v>0</v>
      </c>
      <c r="Z73" s="736">
        <v>0</v>
      </c>
      <c r="AA73" s="736">
        <v>0</v>
      </c>
      <c r="AB73" s="736">
        <v>0</v>
      </c>
      <c r="AC73" s="736">
        <v>0</v>
      </c>
      <c r="AD73" s="736">
        <v>0</v>
      </c>
      <c r="AE73" s="736">
        <v>0</v>
      </c>
      <c r="AF73" s="736">
        <v>0</v>
      </c>
      <c r="AG73" s="736">
        <v>0</v>
      </c>
      <c r="AH73" s="736">
        <v>0</v>
      </c>
      <c r="AI73" s="736">
        <v>0</v>
      </c>
      <c r="AJ73" s="736">
        <v>0</v>
      </c>
      <c r="AK73" s="736">
        <v>0</v>
      </c>
      <c r="AL73" s="736">
        <v>0</v>
      </c>
      <c r="AM73" s="736">
        <v>0</v>
      </c>
      <c r="AN73" s="736">
        <v>0</v>
      </c>
      <c r="AO73" s="736">
        <v>0</v>
      </c>
      <c r="AP73" s="50"/>
      <c r="AQ73" s="736"/>
      <c r="AR73" s="736"/>
      <c r="AS73" s="736"/>
      <c r="AT73" s="736"/>
      <c r="AU73" s="736">
        <v>0</v>
      </c>
      <c r="AV73" s="736">
        <v>0</v>
      </c>
      <c r="AW73" s="736">
        <v>0</v>
      </c>
      <c r="AX73" s="736">
        <v>0</v>
      </c>
      <c r="AY73" s="736">
        <v>0</v>
      </c>
      <c r="AZ73" s="736">
        <v>0</v>
      </c>
      <c r="BA73" s="736">
        <v>0</v>
      </c>
      <c r="BB73" s="736">
        <v>0</v>
      </c>
      <c r="BC73" s="736">
        <v>0</v>
      </c>
      <c r="BD73" s="736">
        <v>0</v>
      </c>
      <c r="BE73" s="736">
        <v>0</v>
      </c>
      <c r="BF73" s="736">
        <v>0</v>
      </c>
      <c r="BG73" s="736">
        <v>0</v>
      </c>
      <c r="BH73" s="736">
        <v>0</v>
      </c>
      <c r="BI73" s="736">
        <v>0</v>
      </c>
      <c r="BJ73" s="736">
        <v>0</v>
      </c>
      <c r="BK73" s="736">
        <v>0</v>
      </c>
      <c r="BL73" s="736">
        <v>0</v>
      </c>
      <c r="BM73" s="736">
        <v>0</v>
      </c>
      <c r="BN73" s="736">
        <v>0</v>
      </c>
      <c r="BO73" s="736">
        <v>0</v>
      </c>
      <c r="BP73" s="736">
        <v>0</v>
      </c>
      <c r="BQ73" s="736">
        <v>0</v>
      </c>
      <c r="BR73" s="736">
        <v>0</v>
      </c>
      <c r="BS73" s="736">
        <v>0</v>
      </c>
      <c r="BT73" s="736">
        <v>0</v>
      </c>
    </row>
    <row r="74" spans="2:73">
      <c r="B74" s="733"/>
      <c r="C74" s="733"/>
      <c r="D74" s="733" t="s">
        <v>740</v>
      </c>
      <c r="E74" s="733"/>
      <c r="F74" s="733"/>
      <c r="G74" s="733"/>
      <c r="H74" s="733">
        <v>2015</v>
      </c>
      <c r="I74" s="641" t="s">
        <v>573</v>
      </c>
      <c r="J74" s="641" t="s">
        <v>587</v>
      </c>
      <c r="L74" s="736"/>
      <c r="M74" s="736"/>
      <c r="N74" s="736"/>
      <c r="O74" s="736"/>
      <c r="P74" s="736">
        <v>0</v>
      </c>
      <c r="Q74" s="736">
        <v>0</v>
      </c>
      <c r="R74" s="736">
        <v>0</v>
      </c>
      <c r="S74" s="736">
        <v>0</v>
      </c>
      <c r="T74" s="736">
        <v>0</v>
      </c>
      <c r="U74" s="736">
        <v>0</v>
      </c>
      <c r="V74" s="736">
        <v>0</v>
      </c>
      <c r="W74" s="736">
        <v>0</v>
      </c>
      <c r="X74" s="736">
        <v>0</v>
      </c>
      <c r="Y74" s="736">
        <v>0</v>
      </c>
      <c r="Z74" s="736">
        <v>0</v>
      </c>
      <c r="AA74" s="736">
        <v>0</v>
      </c>
      <c r="AB74" s="736">
        <v>0</v>
      </c>
      <c r="AC74" s="736">
        <v>0</v>
      </c>
      <c r="AD74" s="736">
        <v>0</v>
      </c>
      <c r="AE74" s="736">
        <v>0</v>
      </c>
      <c r="AF74" s="736">
        <v>0</v>
      </c>
      <c r="AG74" s="736">
        <v>0</v>
      </c>
      <c r="AH74" s="736">
        <v>0</v>
      </c>
      <c r="AI74" s="736">
        <v>0</v>
      </c>
      <c r="AJ74" s="736">
        <v>0</v>
      </c>
      <c r="AK74" s="736">
        <v>0</v>
      </c>
      <c r="AL74" s="736">
        <v>0</v>
      </c>
      <c r="AM74" s="736">
        <v>0</v>
      </c>
      <c r="AN74" s="736">
        <v>0</v>
      </c>
      <c r="AO74" s="736">
        <v>0</v>
      </c>
      <c r="AP74" s="50"/>
      <c r="AQ74" s="736"/>
      <c r="AR74" s="736"/>
      <c r="AS74" s="736"/>
      <c r="AT74" s="736"/>
      <c r="AU74" s="736">
        <v>0</v>
      </c>
      <c r="AV74" s="736">
        <v>0</v>
      </c>
      <c r="AW74" s="736">
        <v>0</v>
      </c>
      <c r="AX74" s="736">
        <v>0</v>
      </c>
      <c r="AY74" s="736">
        <v>0</v>
      </c>
      <c r="AZ74" s="736">
        <v>0</v>
      </c>
      <c r="BA74" s="736">
        <v>0</v>
      </c>
      <c r="BB74" s="736">
        <v>0</v>
      </c>
      <c r="BC74" s="736">
        <v>0</v>
      </c>
      <c r="BD74" s="736">
        <v>0</v>
      </c>
      <c r="BE74" s="736">
        <v>0</v>
      </c>
      <c r="BF74" s="736">
        <v>0</v>
      </c>
      <c r="BG74" s="736">
        <v>0</v>
      </c>
      <c r="BH74" s="736">
        <v>0</v>
      </c>
      <c r="BI74" s="736">
        <v>0</v>
      </c>
      <c r="BJ74" s="736">
        <v>0</v>
      </c>
      <c r="BK74" s="736">
        <v>0</v>
      </c>
      <c r="BL74" s="736">
        <v>0</v>
      </c>
      <c r="BM74" s="736">
        <v>0</v>
      </c>
      <c r="BN74" s="736">
        <v>0</v>
      </c>
      <c r="BO74" s="736">
        <v>0</v>
      </c>
      <c r="BP74" s="736">
        <v>0</v>
      </c>
      <c r="BQ74" s="736">
        <v>0</v>
      </c>
      <c r="BR74" s="736">
        <v>0</v>
      </c>
      <c r="BS74" s="736">
        <v>0</v>
      </c>
      <c r="BT74" s="736">
        <v>0</v>
      </c>
    </row>
    <row r="75" spans="2:73">
      <c r="B75" s="733"/>
      <c r="C75" s="733"/>
      <c r="D75" s="733" t="s">
        <v>115</v>
      </c>
      <c r="E75" s="733"/>
      <c r="F75" s="733"/>
      <c r="G75" s="733"/>
      <c r="H75" s="733">
        <v>2015</v>
      </c>
      <c r="I75" s="641" t="s">
        <v>573</v>
      </c>
      <c r="J75" s="641" t="s">
        <v>587</v>
      </c>
      <c r="L75" s="736"/>
      <c r="M75" s="736"/>
      <c r="N75" s="736"/>
      <c r="O75" s="736"/>
      <c r="P75" s="736">
        <v>0</v>
      </c>
      <c r="Q75" s="736">
        <v>0</v>
      </c>
      <c r="R75" s="736">
        <v>0</v>
      </c>
      <c r="S75" s="736">
        <v>0</v>
      </c>
      <c r="T75" s="736">
        <v>0</v>
      </c>
      <c r="U75" s="736">
        <v>0</v>
      </c>
      <c r="V75" s="736">
        <v>0</v>
      </c>
      <c r="W75" s="736">
        <v>0</v>
      </c>
      <c r="X75" s="736">
        <v>0</v>
      </c>
      <c r="Y75" s="736">
        <v>0</v>
      </c>
      <c r="Z75" s="736">
        <v>0</v>
      </c>
      <c r="AA75" s="736">
        <v>0</v>
      </c>
      <c r="AB75" s="736">
        <v>0</v>
      </c>
      <c r="AC75" s="736">
        <v>0</v>
      </c>
      <c r="AD75" s="736">
        <v>0</v>
      </c>
      <c r="AE75" s="736">
        <v>0</v>
      </c>
      <c r="AF75" s="736">
        <v>0</v>
      </c>
      <c r="AG75" s="736">
        <v>0</v>
      </c>
      <c r="AH75" s="736">
        <v>0</v>
      </c>
      <c r="AI75" s="736">
        <v>0</v>
      </c>
      <c r="AJ75" s="736">
        <v>0</v>
      </c>
      <c r="AK75" s="736">
        <v>0</v>
      </c>
      <c r="AL75" s="736">
        <v>0</v>
      </c>
      <c r="AM75" s="736">
        <v>0</v>
      </c>
      <c r="AN75" s="736">
        <v>0</v>
      </c>
      <c r="AO75" s="736">
        <v>0</v>
      </c>
      <c r="AP75" s="50"/>
      <c r="AQ75" s="736"/>
      <c r="AR75" s="736"/>
      <c r="AS75" s="736"/>
      <c r="AT75" s="736"/>
      <c r="AU75" s="736">
        <v>0</v>
      </c>
      <c r="AV75" s="736">
        <v>0</v>
      </c>
      <c r="AW75" s="736">
        <v>0</v>
      </c>
      <c r="AX75" s="736">
        <v>0</v>
      </c>
      <c r="AY75" s="736">
        <v>0</v>
      </c>
      <c r="AZ75" s="736">
        <v>0</v>
      </c>
      <c r="BA75" s="736">
        <v>0</v>
      </c>
      <c r="BB75" s="736">
        <v>0</v>
      </c>
      <c r="BC75" s="736">
        <v>0</v>
      </c>
      <c r="BD75" s="736">
        <v>0</v>
      </c>
      <c r="BE75" s="736">
        <v>0</v>
      </c>
      <c r="BF75" s="736">
        <v>0</v>
      </c>
      <c r="BG75" s="736">
        <v>0</v>
      </c>
      <c r="BH75" s="736">
        <v>0</v>
      </c>
      <c r="BI75" s="736">
        <v>0</v>
      </c>
      <c r="BJ75" s="736">
        <v>0</v>
      </c>
      <c r="BK75" s="736">
        <v>0</v>
      </c>
      <c r="BL75" s="736">
        <v>0</v>
      </c>
      <c r="BM75" s="736">
        <v>0</v>
      </c>
      <c r="BN75" s="736">
        <v>0</v>
      </c>
      <c r="BO75" s="736">
        <v>0</v>
      </c>
      <c r="BP75" s="736">
        <v>0</v>
      </c>
      <c r="BQ75" s="736">
        <v>0</v>
      </c>
      <c r="BR75" s="736">
        <v>0</v>
      </c>
      <c r="BS75" s="736">
        <v>0</v>
      </c>
      <c r="BT75" s="736">
        <v>0</v>
      </c>
    </row>
    <row r="76" spans="2:73">
      <c r="B76" s="733"/>
      <c r="C76" s="733"/>
      <c r="D76" s="733" t="s">
        <v>116</v>
      </c>
      <c r="E76" s="733"/>
      <c r="F76" s="733"/>
      <c r="G76" s="733"/>
      <c r="H76" s="733">
        <v>2015</v>
      </c>
      <c r="I76" s="641" t="s">
        <v>573</v>
      </c>
      <c r="J76" s="641" t="s">
        <v>587</v>
      </c>
      <c r="L76" s="736"/>
      <c r="M76" s="736"/>
      <c r="N76" s="736"/>
      <c r="O76" s="736"/>
      <c r="P76" s="736">
        <v>0</v>
      </c>
      <c r="Q76" s="736">
        <v>0</v>
      </c>
      <c r="R76" s="736">
        <v>0</v>
      </c>
      <c r="S76" s="736">
        <v>0</v>
      </c>
      <c r="T76" s="736">
        <v>0</v>
      </c>
      <c r="U76" s="736">
        <v>0</v>
      </c>
      <c r="V76" s="736">
        <v>0</v>
      </c>
      <c r="W76" s="736">
        <v>0</v>
      </c>
      <c r="X76" s="736">
        <v>0</v>
      </c>
      <c r="Y76" s="736">
        <v>0</v>
      </c>
      <c r="Z76" s="736">
        <v>0</v>
      </c>
      <c r="AA76" s="736">
        <v>0</v>
      </c>
      <c r="AB76" s="736">
        <v>0</v>
      </c>
      <c r="AC76" s="736">
        <v>0</v>
      </c>
      <c r="AD76" s="736">
        <v>0</v>
      </c>
      <c r="AE76" s="736">
        <v>0</v>
      </c>
      <c r="AF76" s="736">
        <v>0</v>
      </c>
      <c r="AG76" s="736">
        <v>0</v>
      </c>
      <c r="AH76" s="736">
        <v>0</v>
      </c>
      <c r="AI76" s="736">
        <v>0</v>
      </c>
      <c r="AJ76" s="736">
        <v>0</v>
      </c>
      <c r="AK76" s="736">
        <v>0</v>
      </c>
      <c r="AL76" s="736">
        <v>0</v>
      </c>
      <c r="AM76" s="736">
        <v>0</v>
      </c>
      <c r="AN76" s="736">
        <v>0</v>
      </c>
      <c r="AO76" s="736">
        <v>0</v>
      </c>
      <c r="AP76" s="50"/>
      <c r="AQ76" s="736"/>
      <c r="AR76" s="736"/>
      <c r="AS76" s="736"/>
      <c r="AT76" s="736"/>
      <c r="AU76" s="736">
        <v>0</v>
      </c>
      <c r="AV76" s="736">
        <v>0</v>
      </c>
      <c r="AW76" s="736">
        <v>0</v>
      </c>
      <c r="AX76" s="736">
        <v>0</v>
      </c>
      <c r="AY76" s="736">
        <v>0</v>
      </c>
      <c r="AZ76" s="736">
        <v>0</v>
      </c>
      <c r="BA76" s="736">
        <v>0</v>
      </c>
      <c r="BB76" s="736">
        <v>0</v>
      </c>
      <c r="BC76" s="736">
        <v>0</v>
      </c>
      <c r="BD76" s="736">
        <v>0</v>
      </c>
      <c r="BE76" s="736">
        <v>0</v>
      </c>
      <c r="BF76" s="736">
        <v>0</v>
      </c>
      <c r="BG76" s="736">
        <v>0</v>
      </c>
      <c r="BH76" s="736">
        <v>0</v>
      </c>
      <c r="BI76" s="736">
        <v>0</v>
      </c>
      <c r="BJ76" s="736">
        <v>0</v>
      </c>
      <c r="BK76" s="736">
        <v>0</v>
      </c>
      <c r="BL76" s="736">
        <v>0</v>
      </c>
      <c r="BM76" s="736">
        <v>0</v>
      </c>
      <c r="BN76" s="736">
        <v>0</v>
      </c>
      <c r="BO76" s="736">
        <v>0</v>
      </c>
      <c r="BP76" s="736">
        <v>0</v>
      </c>
      <c r="BQ76" s="736">
        <v>0</v>
      </c>
      <c r="BR76" s="736">
        <v>0</v>
      </c>
      <c r="BS76" s="736">
        <v>0</v>
      </c>
      <c r="BT76" s="736">
        <v>0</v>
      </c>
    </row>
    <row r="77" spans="2:73">
      <c r="B77" s="733"/>
      <c r="C77" s="733"/>
      <c r="D77" s="733" t="s">
        <v>117</v>
      </c>
      <c r="E77" s="733"/>
      <c r="F77" s="733"/>
      <c r="G77" s="733"/>
      <c r="H77" s="733">
        <v>2015</v>
      </c>
      <c r="I77" s="641" t="s">
        <v>573</v>
      </c>
      <c r="J77" s="641" t="s">
        <v>587</v>
      </c>
      <c r="L77" s="736"/>
      <c r="M77" s="736"/>
      <c r="N77" s="736"/>
      <c r="O77" s="736"/>
      <c r="P77" s="736">
        <v>0</v>
      </c>
      <c r="Q77" s="736">
        <v>0</v>
      </c>
      <c r="R77" s="736">
        <v>0</v>
      </c>
      <c r="S77" s="736">
        <v>0</v>
      </c>
      <c r="T77" s="736">
        <v>0</v>
      </c>
      <c r="U77" s="736">
        <v>0</v>
      </c>
      <c r="V77" s="736">
        <v>0</v>
      </c>
      <c r="W77" s="736">
        <v>0</v>
      </c>
      <c r="X77" s="736">
        <v>0</v>
      </c>
      <c r="Y77" s="736">
        <v>0</v>
      </c>
      <c r="Z77" s="736">
        <v>0</v>
      </c>
      <c r="AA77" s="736">
        <v>0</v>
      </c>
      <c r="AB77" s="736">
        <v>0</v>
      </c>
      <c r="AC77" s="736">
        <v>0</v>
      </c>
      <c r="AD77" s="736">
        <v>0</v>
      </c>
      <c r="AE77" s="736">
        <v>0</v>
      </c>
      <c r="AF77" s="736">
        <v>0</v>
      </c>
      <c r="AG77" s="736">
        <v>0</v>
      </c>
      <c r="AH77" s="736">
        <v>0</v>
      </c>
      <c r="AI77" s="736">
        <v>0</v>
      </c>
      <c r="AJ77" s="736">
        <v>0</v>
      </c>
      <c r="AK77" s="736">
        <v>0</v>
      </c>
      <c r="AL77" s="736">
        <v>0</v>
      </c>
      <c r="AM77" s="736">
        <v>0</v>
      </c>
      <c r="AN77" s="736">
        <v>0</v>
      </c>
      <c r="AO77" s="736">
        <v>0</v>
      </c>
      <c r="AP77" s="50"/>
      <c r="AQ77" s="736"/>
      <c r="AR77" s="736"/>
      <c r="AS77" s="736"/>
      <c r="AT77" s="736"/>
      <c r="AU77" s="736">
        <v>0</v>
      </c>
      <c r="AV77" s="736">
        <v>0</v>
      </c>
      <c r="AW77" s="736">
        <v>0</v>
      </c>
      <c r="AX77" s="736">
        <v>0</v>
      </c>
      <c r="AY77" s="736">
        <v>0</v>
      </c>
      <c r="AZ77" s="736">
        <v>0</v>
      </c>
      <c r="BA77" s="736">
        <v>0</v>
      </c>
      <c r="BB77" s="736">
        <v>0</v>
      </c>
      <c r="BC77" s="736">
        <v>0</v>
      </c>
      <c r="BD77" s="736">
        <v>0</v>
      </c>
      <c r="BE77" s="736">
        <v>0</v>
      </c>
      <c r="BF77" s="736">
        <v>0</v>
      </c>
      <c r="BG77" s="736">
        <v>0</v>
      </c>
      <c r="BH77" s="736">
        <v>0</v>
      </c>
      <c r="BI77" s="736">
        <v>0</v>
      </c>
      <c r="BJ77" s="736">
        <v>0</v>
      </c>
      <c r="BK77" s="736">
        <v>0</v>
      </c>
      <c r="BL77" s="736">
        <v>0</v>
      </c>
      <c r="BM77" s="736">
        <v>0</v>
      </c>
      <c r="BN77" s="736">
        <v>0</v>
      </c>
      <c r="BO77" s="736">
        <v>0</v>
      </c>
      <c r="BP77" s="736">
        <v>0</v>
      </c>
      <c r="BQ77" s="736">
        <v>0</v>
      </c>
      <c r="BR77" s="736">
        <v>0</v>
      </c>
      <c r="BS77" s="736">
        <v>0</v>
      </c>
      <c r="BT77" s="736">
        <v>0</v>
      </c>
    </row>
    <row r="78" spans="2:73">
      <c r="B78" s="733"/>
      <c r="C78" s="733"/>
      <c r="D78" s="733" t="s">
        <v>118</v>
      </c>
      <c r="E78" s="733"/>
      <c r="F78" s="733"/>
      <c r="G78" s="733"/>
      <c r="H78" s="733">
        <v>2015</v>
      </c>
      <c r="I78" s="641" t="s">
        <v>573</v>
      </c>
      <c r="J78" s="641" t="s">
        <v>587</v>
      </c>
      <c r="L78" s="736"/>
      <c r="M78" s="736"/>
      <c r="N78" s="736"/>
      <c r="O78" s="736"/>
      <c r="P78" s="736">
        <v>0</v>
      </c>
      <c r="Q78" s="736">
        <v>0</v>
      </c>
      <c r="R78" s="736">
        <v>0</v>
      </c>
      <c r="S78" s="736">
        <v>0</v>
      </c>
      <c r="T78" s="736">
        <v>0</v>
      </c>
      <c r="U78" s="736">
        <v>0</v>
      </c>
      <c r="V78" s="736">
        <v>0</v>
      </c>
      <c r="W78" s="736">
        <v>0</v>
      </c>
      <c r="X78" s="736">
        <v>0</v>
      </c>
      <c r="Y78" s="736">
        <v>0</v>
      </c>
      <c r="Z78" s="736">
        <v>0</v>
      </c>
      <c r="AA78" s="736">
        <v>0</v>
      </c>
      <c r="AB78" s="736">
        <v>0</v>
      </c>
      <c r="AC78" s="736">
        <v>0</v>
      </c>
      <c r="AD78" s="736">
        <v>0</v>
      </c>
      <c r="AE78" s="736">
        <v>0</v>
      </c>
      <c r="AF78" s="736">
        <v>0</v>
      </c>
      <c r="AG78" s="736">
        <v>0</v>
      </c>
      <c r="AH78" s="736">
        <v>0</v>
      </c>
      <c r="AI78" s="736">
        <v>0</v>
      </c>
      <c r="AJ78" s="736">
        <v>0</v>
      </c>
      <c r="AK78" s="736">
        <v>0</v>
      </c>
      <c r="AL78" s="736">
        <v>0</v>
      </c>
      <c r="AM78" s="736">
        <v>0</v>
      </c>
      <c r="AN78" s="736">
        <v>0</v>
      </c>
      <c r="AO78" s="736">
        <v>0</v>
      </c>
      <c r="AP78" s="50"/>
      <c r="AQ78" s="736"/>
      <c r="AR78" s="736"/>
      <c r="AS78" s="736"/>
      <c r="AT78" s="736"/>
      <c r="AU78" s="736">
        <v>0</v>
      </c>
      <c r="AV78" s="736">
        <v>0</v>
      </c>
      <c r="AW78" s="736">
        <v>0</v>
      </c>
      <c r="AX78" s="736">
        <v>0</v>
      </c>
      <c r="AY78" s="736">
        <v>0</v>
      </c>
      <c r="AZ78" s="736">
        <v>0</v>
      </c>
      <c r="BA78" s="736">
        <v>0</v>
      </c>
      <c r="BB78" s="736">
        <v>0</v>
      </c>
      <c r="BC78" s="736">
        <v>0</v>
      </c>
      <c r="BD78" s="736">
        <v>0</v>
      </c>
      <c r="BE78" s="736">
        <v>0</v>
      </c>
      <c r="BF78" s="736">
        <v>0</v>
      </c>
      <c r="BG78" s="736">
        <v>0</v>
      </c>
      <c r="BH78" s="736">
        <v>0</v>
      </c>
      <c r="BI78" s="736">
        <v>0</v>
      </c>
      <c r="BJ78" s="736">
        <v>0</v>
      </c>
      <c r="BK78" s="736">
        <v>0</v>
      </c>
      <c r="BL78" s="736">
        <v>0</v>
      </c>
      <c r="BM78" s="736">
        <v>0</v>
      </c>
      <c r="BN78" s="736">
        <v>0</v>
      </c>
      <c r="BO78" s="736">
        <v>0</v>
      </c>
      <c r="BP78" s="736">
        <v>0</v>
      </c>
      <c r="BQ78" s="736">
        <v>0</v>
      </c>
      <c r="BR78" s="736">
        <v>0</v>
      </c>
      <c r="BS78" s="736">
        <v>0</v>
      </c>
      <c r="BT78" s="736">
        <v>0</v>
      </c>
    </row>
    <row r="79" spans="2:73">
      <c r="B79" s="733"/>
      <c r="C79" s="733"/>
      <c r="D79" s="733" t="s">
        <v>119</v>
      </c>
      <c r="E79" s="733"/>
      <c r="F79" s="733"/>
      <c r="G79" s="733"/>
      <c r="H79" s="733">
        <v>2015</v>
      </c>
      <c r="I79" s="641" t="s">
        <v>573</v>
      </c>
      <c r="J79" s="641" t="s">
        <v>587</v>
      </c>
      <c r="L79" s="736"/>
      <c r="M79" s="736"/>
      <c r="N79" s="736"/>
      <c r="O79" s="736"/>
      <c r="P79" s="736">
        <v>0</v>
      </c>
      <c r="Q79" s="736">
        <v>0</v>
      </c>
      <c r="R79" s="736">
        <v>0</v>
      </c>
      <c r="S79" s="736">
        <v>0</v>
      </c>
      <c r="T79" s="736">
        <v>0</v>
      </c>
      <c r="U79" s="736">
        <v>0</v>
      </c>
      <c r="V79" s="736">
        <v>0</v>
      </c>
      <c r="W79" s="736">
        <v>0</v>
      </c>
      <c r="X79" s="736">
        <v>0</v>
      </c>
      <c r="Y79" s="736">
        <v>0</v>
      </c>
      <c r="Z79" s="736">
        <v>0</v>
      </c>
      <c r="AA79" s="736">
        <v>0</v>
      </c>
      <c r="AB79" s="736">
        <v>0</v>
      </c>
      <c r="AC79" s="736">
        <v>0</v>
      </c>
      <c r="AD79" s="736">
        <v>0</v>
      </c>
      <c r="AE79" s="736">
        <v>0</v>
      </c>
      <c r="AF79" s="736">
        <v>0</v>
      </c>
      <c r="AG79" s="736">
        <v>0</v>
      </c>
      <c r="AH79" s="736">
        <v>0</v>
      </c>
      <c r="AI79" s="736">
        <v>0</v>
      </c>
      <c r="AJ79" s="736">
        <v>0</v>
      </c>
      <c r="AK79" s="736">
        <v>0</v>
      </c>
      <c r="AL79" s="736">
        <v>0</v>
      </c>
      <c r="AM79" s="736">
        <v>0</v>
      </c>
      <c r="AN79" s="736">
        <v>0</v>
      </c>
      <c r="AO79" s="736">
        <v>0</v>
      </c>
      <c r="AP79" s="50"/>
      <c r="AQ79" s="736"/>
      <c r="AR79" s="736"/>
      <c r="AS79" s="736"/>
      <c r="AT79" s="736"/>
      <c r="AU79" s="736">
        <v>0</v>
      </c>
      <c r="AV79" s="736">
        <v>0</v>
      </c>
      <c r="AW79" s="736">
        <v>0</v>
      </c>
      <c r="AX79" s="736">
        <v>0</v>
      </c>
      <c r="AY79" s="736">
        <v>0</v>
      </c>
      <c r="AZ79" s="736">
        <v>0</v>
      </c>
      <c r="BA79" s="736">
        <v>0</v>
      </c>
      <c r="BB79" s="736">
        <v>0</v>
      </c>
      <c r="BC79" s="736">
        <v>0</v>
      </c>
      <c r="BD79" s="736">
        <v>0</v>
      </c>
      <c r="BE79" s="736">
        <v>0</v>
      </c>
      <c r="BF79" s="736">
        <v>0</v>
      </c>
      <c r="BG79" s="736">
        <v>0</v>
      </c>
      <c r="BH79" s="736">
        <v>0</v>
      </c>
      <c r="BI79" s="736">
        <v>0</v>
      </c>
      <c r="BJ79" s="736">
        <v>0</v>
      </c>
      <c r="BK79" s="736">
        <v>0</v>
      </c>
      <c r="BL79" s="736">
        <v>0</v>
      </c>
      <c r="BM79" s="736">
        <v>0</v>
      </c>
      <c r="BN79" s="736">
        <v>0</v>
      </c>
      <c r="BO79" s="736">
        <v>0</v>
      </c>
      <c r="BP79" s="736">
        <v>0</v>
      </c>
      <c r="BQ79" s="736">
        <v>0</v>
      </c>
      <c r="BR79" s="736">
        <v>0</v>
      </c>
      <c r="BS79" s="736">
        <v>0</v>
      </c>
      <c r="BT79" s="736">
        <v>0</v>
      </c>
    </row>
    <row r="80" spans="2:73">
      <c r="B80" s="733"/>
      <c r="C80" s="733"/>
      <c r="D80" s="733" t="s">
        <v>120</v>
      </c>
      <c r="E80" s="733"/>
      <c r="F80" s="733"/>
      <c r="G80" s="733"/>
      <c r="H80" s="733">
        <v>2015</v>
      </c>
      <c r="I80" s="641" t="s">
        <v>573</v>
      </c>
      <c r="J80" s="641" t="s">
        <v>587</v>
      </c>
      <c r="L80" s="736"/>
      <c r="M80" s="736"/>
      <c r="N80" s="736"/>
      <c r="O80" s="736"/>
      <c r="P80" s="736">
        <v>0</v>
      </c>
      <c r="Q80" s="736">
        <v>0</v>
      </c>
      <c r="R80" s="736">
        <v>0</v>
      </c>
      <c r="S80" s="736">
        <v>0</v>
      </c>
      <c r="T80" s="736">
        <v>0</v>
      </c>
      <c r="U80" s="736">
        <v>0</v>
      </c>
      <c r="V80" s="736">
        <v>0</v>
      </c>
      <c r="W80" s="736">
        <v>0</v>
      </c>
      <c r="X80" s="736">
        <v>0</v>
      </c>
      <c r="Y80" s="736">
        <v>0</v>
      </c>
      <c r="Z80" s="736">
        <v>0</v>
      </c>
      <c r="AA80" s="736">
        <v>0</v>
      </c>
      <c r="AB80" s="736">
        <v>0</v>
      </c>
      <c r="AC80" s="736">
        <v>0</v>
      </c>
      <c r="AD80" s="736">
        <v>0</v>
      </c>
      <c r="AE80" s="736">
        <v>0</v>
      </c>
      <c r="AF80" s="736">
        <v>0</v>
      </c>
      <c r="AG80" s="736">
        <v>0</v>
      </c>
      <c r="AH80" s="736">
        <v>0</v>
      </c>
      <c r="AI80" s="736">
        <v>0</v>
      </c>
      <c r="AJ80" s="736">
        <v>0</v>
      </c>
      <c r="AK80" s="736">
        <v>0</v>
      </c>
      <c r="AL80" s="736">
        <v>0</v>
      </c>
      <c r="AM80" s="736">
        <v>0</v>
      </c>
      <c r="AN80" s="736">
        <v>0</v>
      </c>
      <c r="AO80" s="736">
        <v>0</v>
      </c>
      <c r="AP80" s="50"/>
      <c r="AQ80" s="736"/>
      <c r="AR80" s="736"/>
      <c r="AS80" s="736"/>
      <c r="AT80" s="736"/>
      <c r="AU80" s="736">
        <v>0</v>
      </c>
      <c r="AV80" s="736">
        <v>0</v>
      </c>
      <c r="AW80" s="736">
        <v>0</v>
      </c>
      <c r="AX80" s="736">
        <v>0</v>
      </c>
      <c r="AY80" s="736">
        <v>0</v>
      </c>
      <c r="AZ80" s="736">
        <v>0</v>
      </c>
      <c r="BA80" s="736">
        <v>0</v>
      </c>
      <c r="BB80" s="736">
        <v>0</v>
      </c>
      <c r="BC80" s="736">
        <v>0</v>
      </c>
      <c r="BD80" s="736">
        <v>0</v>
      </c>
      <c r="BE80" s="736">
        <v>0</v>
      </c>
      <c r="BF80" s="736">
        <v>0</v>
      </c>
      <c r="BG80" s="736">
        <v>0</v>
      </c>
      <c r="BH80" s="736">
        <v>0</v>
      </c>
      <c r="BI80" s="736">
        <v>0</v>
      </c>
      <c r="BJ80" s="736">
        <v>0</v>
      </c>
      <c r="BK80" s="736">
        <v>0</v>
      </c>
      <c r="BL80" s="736">
        <v>0</v>
      </c>
      <c r="BM80" s="736">
        <v>0</v>
      </c>
      <c r="BN80" s="736">
        <v>0</v>
      </c>
      <c r="BO80" s="736">
        <v>0</v>
      </c>
      <c r="BP80" s="736">
        <v>0</v>
      </c>
      <c r="BQ80" s="736">
        <v>0</v>
      </c>
      <c r="BR80" s="736">
        <v>0</v>
      </c>
      <c r="BS80" s="736">
        <v>0</v>
      </c>
      <c r="BT80" s="736">
        <v>0</v>
      </c>
    </row>
    <row r="81" spans="2:72">
      <c r="B81" s="733"/>
      <c r="C81" s="733"/>
      <c r="D81" s="733" t="s">
        <v>121</v>
      </c>
      <c r="E81" s="733"/>
      <c r="F81" s="733"/>
      <c r="G81" s="733"/>
      <c r="H81" s="733">
        <v>2015</v>
      </c>
      <c r="I81" s="641" t="s">
        <v>573</v>
      </c>
      <c r="J81" s="641" t="s">
        <v>587</v>
      </c>
      <c r="L81" s="736"/>
      <c r="M81" s="736"/>
      <c r="N81" s="736"/>
      <c r="O81" s="736"/>
      <c r="P81" s="736">
        <v>0</v>
      </c>
      <c r="Q81" s="736">
        <v>0</v>
      </c>
      <c r="R81" s="736">
        <v>0</v>
      </c>
      <c r="S81" s="736">
        <v>0</v>
      </c>
      <c r="T81" s="736">
        <v>0</v>
      </c>
      <c r="U81" s="736">
        <v>0</v>
      </c>
      <c r="V81" s="736">
        <v>0</v>
      </c>
      <c r="W81" s="736">
        <v>0</v>
      </c>
      <c r="X81" s="736">
        <v>0</v>
      </c>
      <c r="Y81" s="736">
        <v>0</v>
      </c>
      <c r="Z81" s="736">
        <v>0</v>
      </c>
      <c r="AA81" s="736">
        <v>0</v>
      </c>
      <c r="AB81" s="736">
        <v>0</v>
      </c>
      <c r="AC81" s="736">
        <v>0</v>
      </c>
      <c r="AD81" s="736">
        <v>0</v>
      </c>
      <c r="AE81" s="736">
        <v>0</v>
      </c>
      <c r="AF81" s="736">
        <v>0</v>
      </c>
      <c r="AG81" s="736">
        <v>0</v>
      </c>
      <c r="AH81" s="736">
        <v>0</v>
      </c>
      <c r="AI81" s="736">
        <v>0</v>
      </c>
      <c r="AJ81" s="736">
        <v>0</v>
      </c>
      <c r="AK81" s="736">
        <v>0</v>
      </c>
      <c r="AL81" s="736">
        <v>0</v>
      </c>
      <c r="AM81" s="736">
        <v>0</v>
      </c>
      <c r="AN81" s="736">
        <v>0</v>
      </c>
      <c r="AO81" s="736">
        <v>0</v>
      </c>
      <c r="AP81" s="50"/>
      <c r="AQ81" s="736"/>
      <c r="AR81" s="736"/>
      <c r="AS81" s="736"/>
      <c r="AT81" s="736"/>
      <c r="AU81" s="736">
        <v>0</v>
      </c>
      <c r="AV81" s="736">
        <v>0</v>
      </c>
      <c r="AW81" s="736">
        <v>0</v>
      </c>
      <c r="AX81" s="736">
        <v>0</v>
      </c>
      <c r="AY81" s="736">
        <v>0</v>
      </c>
      <c r="AZ81" s="736">
        <v>0</v>
      </c>
      <c r="BA81" s="736">
        <v>0</v>
      </c>
      <c r="BB81" s="736">
        <v>0</v>
      </c>
      <c r="BC81" s="736">
        <v>0</v>
      </c>
      <c r="BD81" s="736">
        <v>0</v>
      </c>
      <c r="BE81" s="736">
        <v>0</v>
      </c>
      <c r="BF81" s="736">
        <v>0</v>
      </c>
      <c r="BG81" s="736">
        <v>0</v>
      </c>
      <c r="BH81" s="736">
        <v>0</v>
      </c>
      <c r="BI81" s="736">
        <v>0</v>
      </c>
      <c r="BJ81" s="736">
        <v>0</v>
      </c>
      <c r="BK81" s="736">
        <v>0</v>
      </c>
      <c r="BL81" s="736">
        <v>0</v>
      </c>
      <c r="BM81" s="736">
        <v>0</v>
      </c>
      <c r="BN81" s="736">
        <v>0</v>
      </c>
      <c r="BO81" s="736">
        <v>0</v>
      </c>
      <c r="BP81" s="736">
        <v>0</v>
      </c>
      <c r="BQ81" s="736">
        <v>0</v>
      </c>
      <c r="BR81" s="736">
        <v>0</v>
      </c>
      <c r="BS81" s="736">
        <v>0</v>
      </c>
      <c r="BT81" s="736">
        <v>0</v>
      </c>
    </row>
    <row r="82" spans="2:72">
      <c r="B82" s="733"/>
      <c r="C82" s="733"/>
      <c r="D82" s="733" t="s">
        <v>122</v>
      </c>
      <c r="E82" s="733"/>
      <c r="F82" s="733"/>
      <c r="G82" s="733"/>
      <c r="H82" s="733">
        <v>2015</v>
      </c>
      <c r="I82" s="641" t="s">
        <v>573</v>
      </c>
      <c r="J82" s="641" t="s">
        <v>587</v>
      </c>
      <c r="L82" s="736"/>
      <c r="M82" s="736"/>
      <c r="N82" s="736"/>
      <c r="O82" s="736"/>
      <c r="P82" s="736">
        <v>0</v>
      </c>
      <c r="Q82" s="736">
        <v>0</v>
      </c>
      <c r="R82" s="736">
        <v>0</v>
      </c>
      <c r="S82" s="736">
        <v>0</v>
      </c>
      <c r="T82" s="736">
        <v>0</v>
      </c>
      <c r="U82" s="736">
        <v>0</v>
      </c>
      <c r="V82" s="736">
        <v>0</v>
      </c>
      <c r="W82" s="736">
        <v>0</v>
      </c>
      <c r="X82" s="736">
        <v>0</v>
      </c>
      <c r="Y82" s="736">
        <v>0</v>
      </c>
      <c r="Z82" s="736">
        <v>0</v>
      </c>
      <c r="AA82" s="736">
        <v>0</v>
      </c>
      <c r="AB82" s="736">
        <v>0</v>
      </c>
      <c r="AC82" s="736">
        <v>0</v>
      </c>
      <c r="AD82" s="736">
        <v>0</v>
      </c>
      <c r="AE82" s="736">
        <v>0</v>
      </c>
      <c r="AF82" s="736">
        <v>0</v>
      </c>
      <c r="AG82" s="736">
        <v>0</v>
      </c>
      <c r="AH82" s="736">
        <v>0</v>
      </c>
      <c r="AI82" s="736">
        <v>0</v>
      </c>
      <c r="AJ82" s="736">
        <v>0</v>
      </c>
      <c r="AK82" s="736">
        <v>0</v>
      </c>
      <c r="AL82" s="736">
        <v>0</v>
      </c>
      <c r="AM82" s="736">
        <v>0</v>
      </c>
      <c r="AN82" s="736">
        <v>0</v>
      </c>
      <c r="AO82" s="736">
        <v>0</v>
      </c>
      <c r="AP82" s="50"/>
      <c r="AQ82" s="736"/>
      <c r="AR82" s="736"/>
      <c r="AS82" s="736"/>
      <c r="AT82" s="736"/>
      <c r="AU82" s="736">
        <v>0</v>
      </c>
      <c r="AV82" s="736">
        <v>0</v>
      </c>
      <c r="AW82" s="736">
        <v>0</v>
      </c>
      <c r="AX82" s="736">
        <v>0</v>
      </c>
      <c r="AY82" s="736">
        <v>0</v>
      </c>
      <c r="AZ82" s="736">
        <v>0</v>
      </c>
      <c r="BA82" s="736">
        <v>0</v>
      </c>
      <c r="BB82" s="736">
        <v>0</v>
      </c>
      <c r="BC82" s="736">
        <v>0</v>
      </c>
      <c r="BD82" s="736">
        <v>0</v>
      </c>
      <c r="BE82" s="736">
        <v>0</v>
      </c>
      <c r="BF82" s="736">
        <v>0</v>
      </c>
      <c r="BG82" s="736">
        <v>0</v>
      </c>
      <c r="BH82" s="736">
        <v>0</v>
      </c>
      <c r="BI82" s="736">
        <v>0</v>
      </c>
      <c r="BJ82" s="736">
        <v>0</v>
      </c>
      <c r="BK82" s="736">
        <v>0</v>
      </c>
      <c r="BL82" s="736">
        <v>0</v>
      </c>
      <c r="BM82" s="736">
        <v>0</v>
      </c>
      <c r="BN82" s="736">
        <v>0</v>
      </c>
      <c r="BO82" s="736">
        <v>0</v>
      </c>
      <c r="BP82" s="736">
        <v>0</v>
      </c>
      <c r="BQ82" s="736">
        <v>0</v>
      </c>
      <c r="BR82" s="736">
        <v>0</v>
      </c>
      <c r="BS82" s="736">
        <v>0</v>
      </c>
      <c r="BT82" s="736">
        <v>0</v>
      </c>
    </row>
    <row r="83" spans="2:72">
      <c r="B83" s="733"/>
      <c r="C83" s="733"/>
      <c r="D83" s="733" t="s">
        <v>124</v>
      </c>
      <c r="E83" s="733"/>
      <c r="F83" s="733"/>
      <c r="G83" s="733"/>
      <c r="H83" s="733">
        <v>2015</v>
      </c>
      <c r="I83" s="641" t="s">
        <v>573</v>
      </c>
      <c r="J83" s="641" t="s">
        <v>587</v>
      </c>
      <c r="L83" s="736"/>
      <c r="M83" s="736"/>
      <c r="N83" s="736"/>
      <c r="O83" s="736"/>
      <c r="P83" s="736">
        <v>0</v>
      </c>
      <c r="Q83" s="736">
        <v>0</v>
      </c>
      <c r="R83" s="736">
        <v>0</v>
      </c>
      <c r="S83" s="736">
        <v>0</v>
      </c>
      <c r="T83" s="736">
        <v>0</v>
      </c>
      <c r="U83" s="736">
        <v>0</v>
      </c>
      <c r="V83" s="736">
        <v>0</v>
      </c>
      <c r="W83" s="736">
        <v>0</v>
      </c>
      <c r="X83" s="736">
        <v>0</v>
      </c>
      <c r="Y83" s="736">
        <v>0</v>
      </c>
      <c r="Z83" s="736">
        <v>0</v>
      </c>
      <c r="AA83" s="736">
        <v>0</v>
      </c>
      <c r="AB83" s="736">
        <v>0</v>
      </c>
      <c r="AC83" s="736">
        <v>0</v>
      </c>
      <c r="AD83" s="736">
        <v>0</v>
      </c>
      <c r="AE83" s="736">
        <v>0</v>
      </c>
      <c r="AF83" s="736">
        <v>0</v>
      </c>
      <c r="AG83" s="736">
        <v>0</v>
      </c>
      <c r="AH83" s="736">
        <v>0</v>
      </c>
      <c r="AI83" s="736">
        <v>0</v>
      </c>
      <c r="AJ83" s="736">
        <v>0</v>
      </c>
      <c r="AK83" s="736">
        <v>0</v>
      </c>
      <c r="AL83" s="736">
        <v>0</v>
      </c>
      <c r="AM83" s="736">
        <v>0</v>
      </c>
      <c r="AN83" s="736">
        <v>0</v>
      </c>
      <c r="AO83" s="736">
        <v>0</v>
      </c>
      <c r="AP83" s="50"/>
      <c r="AQ83" s="736"/>
      <c r="AR83" s="736"/>
      <c r="AS83" s="736"/>
      <c r="AT83" s="736"/>
      <c r="AU83" s="736">
        <v>0</v>
      </c>
      <c r="AV83" s="736">
        <v>0</v>
      </c>
      <c r="AW83" s="736">
        <v>0</v>
      </c>
      <c r="AX83" s="736">
        <v>0</v>
      </c>
      <c r="AY83" s="736">
        <v>0</v>
      </c>
      <c r="AZ83" s="736">
        <v>0</v>
      </c>
      <c r="BA83" s="736">
        <v>0</v>
      </c>
      <c r="BB83" s="736">
        <v>0</v>
      </c>
      <c r="BC83" s="736">
        <v>0</v>
      </c>
      <c r="BD83" s="736">
        <v>0</v>
      </c>
      <c r="BE83" s="736">
        <v>0</v>
      </c>
      <c r="BF83" s="736">
        <v>0</v>
      </c>
      <c r="BG83" s="736">
        <v>0</v>
      </c>
      <c r="BH83" s="736">
        <v>0</v>
      </c>
      <c r="BI83" s="736">
        <v>0</v>
      </c>
      <c r="BJ83" s="736">
        <v>0</v>
      </c>
      <c r="BK83" s="736">
        <v>0</v>
      </c>
      <c r="BL83" s="736">
        <v>0</v>
      </c>
      <c r="BM83" s="736">
        <v>0</v>
      </c>
      <c r="BN83" s="736">
        <v>0</v>
      </c>
      <c r="BO83" s="736">
        <v>0</v>
      </c>
      <c r="BP83" s="736">
        <v>0</v>
      </c>
      <c r="BQ83" s="736">
        <v>0</v>
      </c>
      <c r="BR83" s="736">
        <v>0</v>
      </c>
      <c r="BS83" s="736">
        <v>0</v>
      </c>
      <c r="BT83" s="736">
        <v>0</v>
      </c>
    </row>
    <row r="84" spans="2:72">
      <c r="B84" s="733"/>
      <c r="C84" s="733"/>
      <c r="D84" s="733" t="s">
        <v>123</v>
      </c>
      <c r="E84" s="733"/>
      <c r="F84" s="733"/>
      <c r="G84" s="733"/>
      <c r="H84" s="733">
        <v>2015</v>
      </c>
      <c r="I84" s="641" t="s">
        <v>573</v>
      </c>
      <c r="J84" s="641" t="s">
        <v>587</v>
      </c>
      <c r="L84" s="736"/>
      <c r="M84" s="736"/>
      <c r="N84" s="736"/>
      <c r="O84" s="736"/>
      <c r="P84" s="736">
        <v>0</v>
      </c>
      <c r="Q84" s="736">
        <v>0</v>
      </c>
      <c r="R84" s="736">
        <v>0</v>
      </c>
      <c r="S84" s="736">
        <v>0</v>
      </c>
      <c r="T84" s="736">
        <v>0</v>
      </c>
      <c r="U84" s="736">
        <v>0</v>
      </c>
      <c r="V84" s="736">
        <v>0</v>
      </c>
      <c r="W84" s="736">
        <v>0</v>
      </c>
      <c r="X84" s="736">
        <v>0</v>
      </c>
      <c r="Y84" s="736">
        <v>0</v>
      </c>
      <c r="Z84" s="736">
        <v>0</v>
      </c>
      <c r="AA84" s="736">
        <v>0</v>
      </c>
      <c r="AB84" s="736">
        <v>0</v>
      </c>
      <c r="AC84" s="736">
        <v>0</v>
      </c>
      <c r="AD84" s="736">
        <v>0</v>
      </c>
      <c r="AE84" s="736">
        <v>0</v>
      </c>
      <c r="AF84" s="736">
        <v>0</v>
      </c>
      <c r="AG84" s="736">
        <v>0</v>
      </c>
      <c r="AH84" s="736">
        <v>0</v>
      </c>
      <c r="AI84" s="736">
        <v>0</v>
      </c>
      <c r="AJ84" s="736">
        <v>0</v>
      </c>
      <c r="AK84" s="736">
        <v>0</v>
      </c>
      <c r="AL84" s="736">
        <v>0</v>
      </c>
      <c r="AM84" s="736">
        <v>0</v>
      </c>
      <c r="AN84" s="736">
        <v>0</v>
      </c>
      <c r="AO84" s="736">
        <v>0</v>
      </c>
      <c r="AP84" s="50"/>
      <c r="AQ84" s="736"/>
      <c r="AR84" s="736"/>
      <c r="AS84" s="736"/>
      <c r="AT84" s="736"/>
      <c r="AU84" s="736">
        <v>0</v>
      </c>
      <c r="AV84" s="736">
        <v>0</v>
      </c>
      <c r="AW84" s="736">
        <v>0</v>
      </c>
      <c r="AX84" s="736">
        <v>0</v>
      </c>
      <c r="AY84" s="736">
        <v>0</v>
      </c>
      <c r="AZ84" s="736">
        <v>0</v>
      </c>
      <c r="BA84" s="736">
        <v>0</v>
      </c>
      <c r="BB84" s="736">
        <v>0</v>
      </c>
      <c r="BC84" s="736">
        <v>0</v>
      </c>
      <c r="BD84" s="736">
        <v>0</v>
      </c>
      <c r="BE84" s="736">
        <v>0</v>
      </c>
      <c r="BF84" s="736">
        <v>0</v>
      </c>
      <c r="BG84" s="736">
        <v>0</v>
      </c>
      <c r="BH84" s="736">
        <v>0</v>
      </c>
      <c r="BI84" s="736">
        <v>0</v>
      </c>
      <c r="BJ84" s="736">
        <v>0</v>
      </c>
      <c r="BK84" s="736">
        <v>0</v>
      </c>
      <c r="BL84" s="736">
        <v>0</v>
      </c>
      <c r="BM84" s="736">
        <v>0</v>
      </c>
      <c r="BN84" s="736">
        <v>0</v>
      </c>
      <c r="BO84" s="736">
        <v>0</v>
      </c>
      <c r="BP84" s="736">
        <v>0</v>
      </c>
      <c r="BQ84" s="736">
        <v>0</v>
      </c>
      <c r="BR84" s="736">
        <v>0</v>
      </c>
      <c r="BS84" s="736">
        <v>0</v>
      </c>
      <c r="BT84" s="736">
        <v>0</v>
      </c>
    </row>
    <row r="85" spans="2:72">
      <c r="B85" s="733"/>
      <c r="C85" s="733"/>
      <c r="D85" s="733" t="s">
        <v>741</v>
      </c>
      <c r="E85" s="733"/>
      <c r="F85" s="733"/>
      <c r="G85" s="733"/>
      <c r="H85" s="733">
        <v>2015</v>
      </c>
      <c r="I85" s="641" t="s">
        <v>573</v>
      </c>
      <c r="J85" s="641" t="s">
        <v>587</v>
      </c>
      <c r="L85" s="736"/>
      <c r="M85" s="736"/>
      <c r="N85" s="736"/>
      <c r="O85" s="736"/>
      <c r="P85" s="736">
        <v>0</v>
      </c>
      <c r="Q85" s="736">
        <v>0</v>
      </c>
      <c r="R85" s="736">
        <v>0</v>
      </c>
      <c r="S85" s="736">
        <v>0</v>
      </c>
      <c r="T85" s="736">
        <v>0</v>
      </c>
      <c r="U85" s="736">
        <v>0</v>
      </c>
      <c r="V85" s="736">
        <v>0</v>
      </c>
      <c r="W85" s="736">
        <v>0</v>
      </c>
      <c r="X85" s="736">
        <v>0</v>
      </c>
      <c r="Y85" s="736">
        <v>0</v>
      </c>
      <c r="Z85" s="736">
        <v>0</v>
      </c>
      <c r="AA85" s="736">
        <v>0</v>
      </c>
      <c r="AB85" s="736">
        <v>0</v>
      </c>
      <c r="AC85" s="736">
        <v>0</v>
      </c>
      <c r="AD85" s="736">
        <v>0</v>
      </c>
      <c r="AE85" s="736">
        <v>0</v>
      </c>
      <c r="AF85" s="736">
        <v>0</v>
      </c>
      <c r="AG85" s="736">
        <v>0</v>
      </c>
      <c r="AH85" s="736">
        <v>0</v>
      </c>
      <c r="AI85" s="736">
        <v>0</v>
      </c>
      <c r="AJ85" s="736">
        <v>0</v>
      </c>
      <c r="AK85" s="736">
        <v>0</v>
      </c>
      <c r="AL85" s="736">
        <v>0</v>
      </c>
      <c r="AM85" s="736">
        <v>0</v>
      </c>
      <c r="AN85" s="736">
        <v>0</v>
      </c>
      <c r="AO85" s="736">
        <v>0</v>
      </c>
      <c r="AP85" s="50"/>
      <c r="AQ85" s="736"/>
      <c r="AR85" s="736"/>
      <c r="AS85" s="736"/>
      <c r="AT85" s="736"/>
      <c r="AU85" s="736">
        <v>0</v>
      </c>
      <c r="AV85" s="736">
        <v>0</v>
      </c>
      <c r="AW85" s="736">
        <v>0</v>
      </c>
      <c r="AX85" s="736">
        <v>0</v>
      </c>
      <c r="AY85" s="736">
        <v>0</v>
      </c>
      <c r="AZ85" s="736">
        <v>0</v>
      </c>
      <c r="BA85" s="736">
        <v>0</v>
      </c>
      <c r="BB85" s="736">
        <v>0</v>
      </c>
      <c r="BC85" s="736">
        <v>0</v>
      </c>
      <c r="BD85" s="736">
        <v>0</v>
      </c>
      <c r="BE85" s="736">
        <v>0</v>
      </c>
      <c r="BF85" s="736">
        <v>0</v>
      </c>
      <c r="BG85" s="736">
        <v>0</v>
      </c>
      <c r="BH85" s="736">
        <v>0</v>
      </c>
      <c r="BI85" s="736">
        <v>0</v>
      </c>
      <c r="BJ85" s="736">
        <v>0</v>
      </c>
      <c r="BK85" s="736">
        <v>0</v>
      </c>
      <c r="BL85" s="736">
        <v>0</v>
      </c>
      <c r="BM85" s="736">
        <v>0</v>
      </c>
      <c r="BN85" s="736">
        <v>0</v>
      </c>
      <c r="BO85" s="736">
        <v>0</v>
      </c>
      <c r="BP85" s="736">
        <v>0</v>
      </c>
      <c r="BQ85" s="736">
        <v>0</v>
      </c>
      <c r="BR85" s="736">
        <v>0</v>
      </c>
      <c r="BS85" s="736">
        <v>0</v>
      </c>
      <c r="BT85" s="736">
        <v>0</v>
      </c>
    </row>
    <row r="86" spans="2:72">
      <c r="B86" s="733"/>
      <c r="C86" s="733"/>
      <c r="D86" s="733" t="s">
        <v>742</v>
      </c>
      <c r="E86" s="733"/>
      <c r="F86" s="733"/>
      <c r="G86" s="733"/>
      <c r="H86" s="733">
        <v>2015</v>
      </c>
      <c r="I86" s="641" t="s">
        <v>573</v>
      </c>
      <c r="J86" s="641" t="s">
        <v>587</v>
      </c>
      <c r="L86" s="736"/>
      <c r="M86" s="736"/>
      <c r="N86" s="736"/>
      <c r="O86" s="736"/>
      <c r="P86" s="736">
        <v>0</v>
      </c>
      <c r="Q86" s="736">
        <v>0</v>
      </c>
      <c r="R86" s="736">
        <v>0</v>
      </c>
      <c r="S86" s="736">
        <v>0</v>
      </c>
      <c r="T86" s="736">
        <v>0</v>
      </c>
      <c r="U86" s="736">
        <v>0</v>
      </c>
      <c r="V86" s="736">
        <v>0</v>
      </c>
      <c r="W86" s="736">
        <v>0</v>
      </c>
      <c r="X86" s="736">
        <v>0</v>
      </c>
      <c r="Y86" s="736">
        <v>0</v>
      </c>
      <c r="Z86" s="736">
        <v>0</v>
      </c>
      <c r="AA86" s="736">
        <v>0</v>
      </c>
      <c r="AB86" s="736">
        <v>0</v>
      </c>
      <c r="AC86" s="736">
        <v>0</v>
      </c>
      <c r="AD86" s="736">
        <v>0</v>
      </c>
      <c r="AE86" s="736">
        <v>0</v>
      </c>
      <c r="AF86" s="736">
        <v>0</v>
      </c>
      <c r="AG86" s="736">
        <v>0</v>
      </c>
      <c r="AH86" s="736">
        <v>0</v>
      </c>
      <c r="AI86" s="736">
        <v>0</v>
      </c>
      <c r="AJ86" s="736">
        <v>0</v>
      </c>
      <c r="AK86" s="736">
        <v>0</v>
      </c>
      <c r="AL86" s="736">
        <v>0</v>
      </c>
      <c r="AM86" s="736">
        <v>0</v>
      </c>
      <c r="AN86" s="736">
        <v>0</v>
      </c>
      <c r="AO86" s="736">
        <v>0</v>
      </c>
      <c r="AP86" s="50"/>
      <c r="AQ86" s="736"/>
      <c r="AR86" s="736"/>
      <c r="AS86" s="736"/>
      <c r="AT86" s="736"/>
      <c r="AU86" s="736">
        <v>0</v>
      </c>
      <c r="AV86" s="736">
        <v>0</v>
      </c>
      <c r="AW86" s="736">
        <v>0</v>
      </c>
      <c r="AX86" s="736">
        <v>0</v>
      </c>
      <c r="AY86" s="736">
        <v>0</v>
      </c>
      <c r="AZ86" s="736">
        <v>0</v>
      </c>
      <c r="BA86" s="736">
        <v>0</v>
      </c>
      <c r="BB86" s="736">
        <v>0</v>
      </c>
      <c r="BC86" s="736">
        <v>0</v>
      </c>
      <c r="BD86" s="736">
        <v>0</v>
      </c>
      <c r="BE86" s="736">
        <v>0</v>
      </c>
      <c r="BF86" s="736">
        <v>0</v>
      </c>
      <c r="BG86" s="736">
        <v>0</v>
      </c>
      <c r="BH86" s="736">
        <v>0</v>
      </c>
      <c r="BI86" s="736">
        <v>0</v>
      </c>
      <c r="BJ86" s="736">
        <v>0</v>
      </c>
      <c r="BK86" s="736">
        <v>0</v>
      </c>
      <c r="BL86" s="736">
        <v>0</v>
      </c>
      <c r="BM86" s="736">
        <v>0</v>
      </c>
      <c r="BN86" s="736">
        <v>0</v>
      </c>
      <c r="BO86" s="736">
        <v>0</v>
      </c>
      <c r="BP86" s="736">
        <v>0</v>
      </c>
      <c r="BQ86" s="736">
        <v>0</v>
      </c>
      <c r="BR86" s="736">
        <v>0</v>
      </c>
      <c r="BS86" s="736">
        <v>0</v>
      </c>
      <c r="BT86" s="736">
        <v>0</v>
      </c>
    </row>
    <row r="87" spans="2:72">
      <c r="B87" s="733"/>
      <c r="C87" s="733"/>
      <c r="D87" s="733" t="s">
        <v>743</v>
      </c>
      <c r="E87" s="733"/>
      <c r="F87" s="733"/>
      <c r="G87" s="733"/>
      <c r="H87" s="733">
        <v>2015</v>
      </c>
      <c r="I87" s="641" t="s">
        <v>573</v>
      </c>
      <c r="J87" s="641" t="s">
        <v>587</v>
      </c>
      <c r="L87" s="736"/>
      <c r="M87" s="736"/>
      <c r="N87" s="736"/>
      <c r="O87" s="736"/>
      <c r="P87" s="736">
        <v>0</v>
      </c>
      <c r="Q87" s="736">
        <v>0</v>
      </c>
      <c r="R87" s="736">
        <v>0</v>
      </c>
      <c r="S87" s="736">
        <v>0</v>
      </c>
      <c r="T87" s="736">
        <v>0</v>
      </c>
      <c r="U87" s="736">
        <v>0</v>
      </c>
      <c r="V87" s="736">
        <v>0</v>
      </c>
      <c r="W87" s="736">
        <v>0</v>
      </c>
      <c r="X87" s="736">
        <v>0</v>
      </c>
      <c r="Y87" s="736">
        <v>0</v>
      </c>
      <c r="Z87" s="736">
        <v>0</v>
      </c>
      <c r="AA87" s="736">
        <v>0</v>
      </c>
      <c r="AB87" s="736">
        <v>0</v>
      </c>
      <c r="AC87" s="736">
        <v>0</v>
      </c>
      <c r="AD87" s="736">
        <v>0</v>
      </c>
      <c r="AE87" s="736">
        <v>0</v>
      </c>
      <c r="AF87" s="736">
        <v>0</v>
      </c>
      <c r="AG87" s="736">
        <v>0</v>
      </c>
      <c r="AH87" s="736">
        <v>0</v>
      </c>
      <c r="AI87" s="736">
        <v>0</v>
      </c>
      <c r="AJ87" s="736">
        <v>0</v>
      </c>
      <c r="AK87" s="736">
        <v>0</v>
      </c>
      <c r="AL87" s="736">
        <v>0</v>
      </c>
      <c r="AM87" s="736">
        <v>0</v>
      </c>
      <c r="AN87" s="736">
        <v>0</v>
      </c>
      <c r="AO87" s="736">
        <v>0</v>
      </c>
      <c r="AP87" s="50"/>
      <c r="AQ87" s="736"/>
      <c r="AR87" s="736"/>
      <c r="AS87" s="736"/>
      <c r="AT87" s="736"/>
      <c r="AU87" s="736">
        <v>0</v>
      </c>
      <c r="AV87" s="736">
        <v>0</v>
      </c>
      <c r="AW87" s="736">
        <v>0</v>
      </c>
      <c r="AX87" s="736">
        <v>0</v>
      </c>
      <c r="AY87" s="736">
        <v>0</v>
      </c>
      <c r="AZ87" s="736">
        <v>0</v>
      </c>
      <c r="BA87" s="736">
        <v>0</v>
      </c>
      <c r="BB87" s="736">
        <v>0</v>
      </c>
      <c r="BC87" s="736">
        <v>0</v>
      </c>
      <c r="BD87" s="736">
        <v>0</v>
      </c>
      <c r="BE87" s="736">
        <v>0</v>
      </c>
      <c r="BF87" s="736">
        <v>0</v>
      </c>
      <c r="BG87" s="736">
        <v>0</v>
      </c>
      <c r="BH87" s="736">
        <v>0</v>
      </c>
      <c r="BI87" s="736">
        <v>0</v>
      </c>
      <c r="BJ87" s="736">
        <v>0</v>
      </c>
      <c r="BK87" s="736">
        <v>0</v>
      </c>
      <c r="BL87" s="736">
        <v>0</v>
      </c>
      <c r="BM87" s="736">
        <v>0</v>
      </c>
      <c r="BN87" s="736">
        <v>0</v>
      </c>
      <c r="BO87" s="736">
        <v>0</v>
      </c>
      <c r="BP87" s="736">
        <v>0</v>
      </c>
      <c r="BQ87" s="736">
        <v>0</v>
      </c>
      <c r="BR87" s="736">
        <v>0</v>
      </c>
      <c r="BS87" s="736">
        <v>0</v>
      </c>
      <c r="BT87" s="736">
        <v>0</v>
      </c>
    </row>
    <row r="88" spans="2:72">
      <c r="B88" s="733"/>
      <c r="C88" s="733"/>
      <c r="D88" s="733" t="s">
        <v>744</v>
      </c>
      <c r="E88" s="733"/>
      <c r="F88" s="733"/>
      <c r="G88" s="733"/>
      <c r="H88" s="733">
        <v>2015</v>
      </c>
      <c r="I88" s="641" t="s">
        <v>573</v>
      </c>
      <c r="J88" s="641" t="s">
        <v>587</v>
      </c>
      <c r="L88" s="736"/>
      <c r="M88" s="736"/>
      <c r="N88" s="736"/>
      <c r="O88" s="736"/>
      <c r="P88" s="736">
        <v>0</v>
      </c>
      <c r="Q88" s="736">
        <v>0</v>
      </c>
      <c r="R88" s="736">
        <v>0</v>
      </c>
      <c r="S88" s="736">
        <v>0</v>
      </c>
      <c r="T88" s="736">
        <v>0</v>
      </c>
      <c r="U88" s="736">
        <v>0</v>
      </c>
      <c r="V88" s="736">
        <v>0</v>
      </c>
      <c r="W88" s="736">
        <v>0</v>
      </c>
      <c r="X88" s="736">
        <v>0</v>
      </c>
      <c r="Y88" s="736">
        <v>0</v>
      </c>
      <c r="Z88" s="736">
        <v>0</v>
      </c>
      <c r="AA88" s="736">
        <v>0</v>
      </c>
      <c r="AB88" s="736">
        <v>0</v>
      </c>
      <c r="AC88" s="736">
        <v>0</v>
      </c>
      <c r="AD88" s="736">
        <v>0</v>
      </c>
      <c r="AE88" s="736">
        <v>0</v>
      </c>
      <c r="AF88" s="736">
        <v>0</v>
      </c>
      <c r="AG88" s="736">
        <v>0</v>
      </c>
      <c r="AH88" s="736">
        <v>0</v>
      </c>
      <c r="AI88" s="736">
        <v>0</v>
      </c>
      <c r="AJ88" s="736">
        <v>0</v>
      </c>
      <c r="AK88" s="736">
        <v>0</v>
      </c>
      <c r="AL88" s="736">
        <v>0</v>
      </c>
      <c r="AM88" s="736">
        <v>0</v>
      </c>
      <c r="AN88" s="736">
        <v>0</v>
      </c>
      <c r="AO88" s="736">
        <v>0</v>
      </c>
      <c r="AP88" s="50"/>
      <c r="AQ88" s="736"/>
      <c r="AR88" s="736"/>
      <c r="AS88" s="736"/>
      <c r="AT88" s="736"/>
      <c r="AU88" s="736">
        <v>0</v>
      </c>
      <c r="AV88" s="736">
        <v>0</v>
      </c>
      <c r="AW88" s="736">
        <v>0</v>
      </c>
      <c r="AX88" s="736">
        <v>0</v>
      </c>
      <c r="AY88" s="736">
        <v>0</v>
      </c>
      <c r="AZ88" s="736">
        <v>0</v>
      </c>
      <c r="BA88" s="736">
        <v>0</v>
      </c>
      <c r="BB88" s="736">
        <v>0</v>
      </c>
      <c r="BC88" s="736">
        <v>0</v>
      </c>
      <c r="BD88" s="736">
        <v>0</v>
      </c>
      <c r="BE88" s="736">
        <v>0</v>
      </c>
      <c r="BF88" s="736">
        <v>0</v>
      </c>
      <c r="BG88" s="736">
        <v>0</v>
      </c>
      <c r="BH88" s="736">
        <v>0</v>
      </c>
      <c r="BI88" s="736">
        <v>0</v>
      </c>
      <c r="BJ88" s="736">
        <v>0</v>
      </c>
      <c r="BK88" s="736">
        <v>0</v>
      </c>
      <c r="BL88" s="736">
        <v>0</v>
      </c>
      <c r="BM88" s="736">
        <v>0</v>
      </c>
      <c r="BN88" s="736">
        <v>0</v>
      </c>
      <c r="BO88" s="736">
        <v>0</v>
      </c>
      <c r="BP88" s="736">
        <v>0</v>
      </c>
      <c r="BQ88" s="736">
        <v>0</v>
      </c>
      <c r="BR88" s="736">
        <v>0</v>
      </c>
      <c r="BS88" s="736">
        <v>0</v>
      </c>
      <c r="BT88" s="736">
        <v>0</v>
      </c>
    </row>
    <row r="89" spans="2:72">
      <c r="B89" s="733"/>
      <c r="C89" s="733"/>
      <c r="D89" s="733" t="s">
        <v>745</v>
      </c>
      <c r="E89" s="733"/>
      <c r="F89" s="733"/>
      <c r="G89" s="733"/>
      <c r="H89" s="733">
        <v>2015</v>
      </c>
      <c r="I89" s="641" t="s">
        <v>573</v>
      </c>
      <c r="J89" s="641" t="s">
        <v>587</v>
      </c>
      <c r="L89" s="736"/>
      <c r="M89" s="736"/>
      <c r="N89" s="736"/>
      <c r="O89" s="736"/>
      <c r="P89" s="736">
        <v>0</v>
      </c>
      <c r="Q89" s="736">
        <v>0</v>
      </c>
      <c r="R89" s="736">
        <v>0</v>
      </c>
      <c r="S89" s="736">
        <v>0</v>
      </c>
      <c r="T89" s="736">
        <v>0</v>
      </c>
      <c r="U89" s="736">
        <v>0</v>
      </c>
      <c r="V89" s="736">
        <v>0</v>
      </c>
      <c r="W89" s="736">
        <v>0</v>
      </c>
      <c r="X89" s="736">
        <v>0</v>
      </c>
      <c r="Y89" s="736">
        <v>0</v>
      </c>
      <c r="Z89" s="736">
        <v>0</v>
      </c>
      <c r="AA89" s="736">
        <v>0</v>
      </c>
      <c r="AB89" s="736">
        <v>0</v>
      </c>
      <c r="AC89" s="736">
        <v>0</v>
      </c>
      <c r="AD89" s="736">
        <v>0</v>
      </c>
      <c r="AE89" s="736">
        <v>0</v>
      </c>
      <c r="AF89" s="736">
        <v>0</v>
      </c>
      <c r="AG89" s="736">
        <v>0</v>
      </c>
      <c r="AH89" s="736">
        <v>0</v>
      </c>
      <c r="AI89" s="736">
        <v>0</v>
      </c>
      <c r="AJ89" s="736">
        <v>0</v>
      </c>
      <c r="AK89" s="736">
        <v>0</v>
      </c>
      <c r="AL89" s="736">
        <v>0</v>
      </c>
      <c r="AM89" s="736">
        <v>0</v>
      </c>
      <c r="AN89" s="736">
        <v>0</v>
      </c>
      <c r="AO89" s="736">
        <v>0</v>
      </c>
      <c r="AP89" s="50"/>
      <c r="AQ89" s="736"/>
      <c r="AR89" s="736"/>
      <c r="AS89" s="736"/>
      <c r="AT89" s="736"/>
      <c r="AU89" s="736">
        <v>0</v>
      </c>
      <c r="AV89" s="736">
        <v>0</v>
      </c>
      <c r="AW89" s="736">
        <v>0</v>
      </c>
      <c r="AX89" s="736">
        <v>0</v>
      </c>
      <c r="AY89" s="736">
        <v>0</v>
      </c>
      <c r="AZ89" s="736">
        <v>0</v>
      </c>
      <c r="BA89" s="736">
        <v>0</v>
      </c>
      <c r="BB89" s="736">
        <v>0</v>
      </c>
      <c r="BC89" s="736">
        <v>0</v>
      </c>
      <c r="BD89" s="736">
        <v>0</v>
      </c>
      <c r="BE89" s="736">
        <v>0</v>
      </c>
      <c r="BF89" s="736">
        <v>0</v>
      </c>
      <c r="BG89" s="736">
        <v>0</v>
      </c>
      <c r="BH89" s="736">
        <v>0</v>
      </c>
      <c r="BI89" s="736">
        <v>0</v>
      </c>
      <c r="BJ89" s="736">
        <v>0</v>
      </c>
      <c r="BK89" s="736">
        <v>0</v>
      </c>
      <c r="BL89" s="736">
        <v>0</v>
      </c>
      <c r="BM89" s="736">
        <v>0</v>
      </c>
      <c r="BN89" s="736">
        <v>0</v>
      </c>
      <c r="BO89" s="736">
        <v>0</v>
      </c>
      <c r="BP89" s="736">
        <v>0</v>
      </c>
      <c r="BQ89" s="736">
        <v>0</v>
      </c>
      <c r="BR89" s="736">
        <v>0</v>
      </c>
      <c r="BS89" s="736">
        <v>0</v>
      </c>
      <c r="BT89" s="736">
        <v>0</v>
      </c>
    </row>
    <row r="90" spans="2:72">
      <c r="B90" s="733"/>
      <c r="C90" s="733"/>
      <c r="D90" s="733" t="s">
        <v>746</v>
      </c>
      <c r="E90" s="733"/>
      <c r="F90" s="733"/>
      <c r="G90" s="733"/>
      <c r="H90" s="733">
        <v>2015</v>
      </c>
      <c r="I90" s="641" t="s">
        <v>573</v>
      </c>
      <c r="J90" s="641" t="s">
        <v>587</v>
      </c>
      <c r="L90" s="736"/>
      <c r="M90" s="736"/>
      <c r="N90" s="736"/>
      <c r="O90" s="736"/>
      <c r="P90" s="736">
        <v>0</v>
      </c>
      <c r="Q90" s="736">
        <v>0</v>
      </c>
      <c r="R90" s="736">
        <v>0</v>
      </c>
      <c r="S90" s="736">
        <v>0</v>
      </c>
      <c r="T90" s="736">
        <v>0</v>
      </c>
      <c r="U90" s="736">
        <v>0</v>
      </c>
      <c r="V90" s="736">
        <v>0</v>
      </c>
      <c r="W90" s="736">
        <v>0</v>
      </c>
      <c r="X90" s="736">
        <v>0</v>
      </c>
      <c r="Y90" s="736">
        <v>0</v>
      </c>
      <c r="Z90" s="736">
        <v>0</v>
      </c>
      <c r="AA90" s="736">
        <v>0</v>
      </c>
      <c r="AB90" s="736">
        <v>0</v>
      </c>
      <c r="AC90" s="736">
        <v>0</v>
      </c>
      <c r="AD90" s="736">
        <v>0</v>
      </c>
      <c r="AE90" s="736">
        <v>0</v>
      </c>
      <c r="AF90" s="736">
        <v>0</v>
      </c>
      <c r="AG90" s="736">
        <v>0</v>
      </c>
      <c r="AH90" s="736">
        <v>0</v>
      </c>
      <c r="AI90" s="736">
        <v>0</v>
      </c>
      <c r="AJ90" s="736">
        <v>0</v>
      </c>
      <c r="AK90" s="736">
        <v>0</v>
      </c>
      <c r="AL90" s="736">
        <v>0</v>
      </c>
      <c r="AM90" s="736">
        <v>0</v>
      </c>
      <c r="AN90" s="736">
        <v>0</v>
      </c>
      <c r="AO90" s="736">
        <v>0</v>
      </c>
      <c r="AP90" s="50"/>
      <c r="AQ90" s="736"/>
      <c r="AR90" s="736"/>
      <c r="AS90" s="736"/>
      <c r="AT90" s="736"/>
      <c r="AU90" s="736">
        <v>0</v>
      </c>
      <c r="AV90" s="736">
        <v>0</v>
      </c>
      <c r="AW90" s="736">
        <v>0</v>
      </c>
      <c r="AX90" s="736">
        <v>0</v>
      </c>
      <c r="AY90" s="736">
        <v>0</v>
      </c>
      <c r="AZ90" s="736">
        <v>0</v>
      </c>
      <c r="BA90" s="736">
        <v>0</v>
      </c>
      <c r="BB90" s="736">
        <v>0</v>
      </c>
      <c r="BC90" s="736">
        <v>0</v>
      </c>
      <c r="BD90" s="736">
        <v>0</v>
      </c>
      <c r="BE90" s="736">
        <v>0</v>
      </c>
      <c r="BF90" s="736">
        <v>0</v>
      </c>
      <c r="BG90" s="736">
        <v>0</v>
      </c>
      <c r="BH90" s="736">
        <v>0</v>
      </c>
      <c r="BI90" s="736">
        <v>0</v>
      </c>
      <c r="BJ90" s="736">
        <v>0</v>
      </c>
      <c r="BK90" s="736">
        <v>0</v>
      </c>
      <c r="BL90" s="736">
        <v>0</v>
      </c>
      <c r="BM90" s="736">
        <v>0</v>
      </c>
      <c r="BN90" s="736">
        <v>0</v>
      </c>
      <c r="BO90" s="736">
        <v>0</v>
      </c>
      <c r="BP90" s="736">
        <v>0</v>
      </c>
      <c r="BQ90" s="736">
        <v>0</v>
      </c>
      <c r="BR90" s="736">
        <v>0</v>
      </c>
      <c r="BS90" s="736">
        <v>0</v>
      </c>
      <c r="BT90" s="736">
        <v>0</v>
      </c>
    </row>
    <row r="91" spans="2:72">
      <c r="B91" s="733"/>
      <c r="C91" s="733"/>
      <c r="D91" s="733" t="s">
        <v>747</v>
      </c>
      <c r="E91" s="733"/>
      <c r="F91" s="733"/>
      <c r="G91" s="733"/>
      <c r="H91" s="733">
        <v>2015</v>
      </c>
      <c r="I91" s="641" t="s">
        <v>573</v>
      </c>
      <c r="J91" s="641" t="s">
        <v>587</v>
      </c>
      <c r="L91" s="736"/>
      <c r="M91" s="736"/>
      <c r="N91" s="736"/>
      <c r="O91" s="736"/>
      <c r="P91" s="736">
        <v>0</v>
      </c>
      <c r="Q91" s="736">
        <v>0</v>
      </c>
      <c r="R91" s="736">
        <v>0</v>
      </c>
      <c r="S91" s="736">
        <v>0</v>
      </c>
      <c r="T91" s="736">
        <v>0</v>
      </c>
      <c r="U91" s="736">
        <v>0</v>
      </c>
      <c r="V91" s="736">
        <v>0</v>
      </c>
      <c r="W91" s="736">
        <v>0</v>
      </c>
      <c r="X91" s="736">
        <v>0</v>
      </c>
      <c r="Y91" s="736">
        <v>0</v>
      </c>
      <c r="Z91" s="736">
        <v>0</v>
      </c>
      <c r="AA91" s="736">
        <v>0</v>
      </c>
      <c r="AB91" s="736">
        <v>0</v>
      </c>
      <c r="AC91" s="736">
        <v>0</v>
      </c>
      <c r="AD91" s="736">
        <v>0</v>
      </c>
      <c r="AE91" s="736">
        <v>0</v>
      </c>
      <c r="AF91" s="736">
        <v>0</v>
      </c>
      <c r="AG91" s="736">
        <v>0</v>
      </c>
      <c r="AH91" s="736">
        <v>0</v>
      </c>
      <c r="AI91" s="736">
        <v>0</v>
      </c>
      <c r="AJ91" s="736">
        <v>0</v>
      </c>
      <c r="AK91" s="736">
        <v>0</v>
      </c>
      <c r="AL91" s="736">
        <v>0</v>
      </c>
      <c r="AM91" s="736">
        <v>0</v>
      </c>
      <c r="AN91" s="736">
        <v>0</v>
      </c>
      <c r="AO91" s="736">
        <v>0</v>
      </c>
      <c r="AP91" s="50"/>
      <c r="AQ91" s="736"/>
      <c r="AR91" s="736"/>
      <c r="AS91" s="736"/>
      <c r="AT91" s="736"/>
      <c r="AU91" s="736">
        <v>0</v>
      </c>
      <c r="AV91" s="736">
        <v>0</v>
      </c>
      <c r="AW91" s="736">
        <v>0</v>
      </c>
      <c r="AX91" s="736">
        <v>0</v>
      </c>
      <c r="AY91" s="736">
        <v>0</v>
      </c>
      <c r="AZ91" s="736">
        <v>0</v>
      </c>
      <c r="BA91" s="736">
        <v>0</v>
      </c>
      <c r="BB91" s="736">
        <v>0</v>
      </c>
      <c r="BC91" s="736">
        <v>0</v>
      </c>
      <c r="BD91" s="736">
        <v>0</v>
      </c>
      <c r="BE91" s="736">
        <v>0</v>
      </c>
      <c r="BF91" s="736">
        <v>0</v>
      </c>
      <c r="BG91" s="736">
        <v>0</v>
      </c>
      <c r="BH91" s="736">
        <v>0</v>
      </c>
      <c r="BI91" s="736">
        <v>0</v>
      </c>
      <c r="BJ91" s="736">
        <v>0</v>
      </c>
      <c r="BK91" s="736">
        <v>0</v>
      </c>
      <c r="BL91" s="736">
        <v>0</v>
      </c>
      <c r="BM91" s="736">
        <v>0</v>
      </c>
      <c r="BN91" s="736">
        <v>0</v>
      </c>
      <c r="BO91" s="736">
        <v>0</v>
      </c>
      <c r="BP91" s="736">
        <v>0</v>
      </c>
      <c r="BQ91" s="736">
        <v>0</v>
      </c>
      <c r="BR91" s="736">
        <v>0</v>
      </c>
      <c r="BS91" s="736">
        <v>0</v>
      </c>
      <c r="BT91" s="736">
        <v>0</v>
      </c>
    </row>
    <row r="92" spans="2:72">
      <c r="B92" s="733"/>
      <c r="C92" s="733"/>
      <c r="D92" s="733" t="s">
        <v>748</v>
      </c>
      <c r="E92" s="733"/>
      <c r="F92" s="733"/>
      <c r="G92" s="733"/>
      <c r="H92" s="733">
        <v>2015</v>
      </c>
      <c r="I92" s="641" t="s">
        <v>573</v>
      </c>
      <c r="J92" s="641" t="s">
        <v>587</v>
      </c>
      <c r="L92" s="736"/>
      <c r="M92" s="736"/>
      <c r="N92" s="736"/>
      <c r="O92" s="736"/>
      <c r="P92" s="736">
        <v>0</v>
      </c>
      <c r="Q92" s="736">
        <v>0</v>
      </c>
      <c r="R92" s="736">
        <v>0</v>
      </c>
      <c r="S92" s="736">
        <v>0</v>
      </c>
      <c r="T92" s="736">
        <v>0</v>
      </c>
      <c r="U92" s="736">
        <v>0</v>
      </c>
      <c r="V92" s="736">
        <v>0</v>
      </c>
      <c r="W92" s="736">
        <v>0</v>
      </c>
      <c r="X92" s="736">
        <v>0</v>
      </c>
      <c r="Y92" s="736">
        <v>0</v>
      </c>
      <c r="Z92" s="736">
        <v>0</v>
      </c>
      <c r="AA92" s="736">
        <v>0</v>
      </c>
      <c r="AB92" s="736">
        <v>0</v>
      </c>
      <c r="AC92" s="736">
        <v>0</v>
      </c>
      <c r="AD92" s="736">
        <v>0</v>
      </c>
      <c r="AE92" s="736">
        <v>0</v>
      </c>
      <c r="AF92" s="736">
        <v>0</v>
      </c>
      <c r="AG92" s="736">
        <v>0</v>
      </c>
      <c r="AH92" s="736">
        <v>0</v>
      </c>
      <c r="AI92" s="736">
        <v>0</v>
      </c>
      <c r="AJ92" s="736">
        <v>0</v>
      </c>
      <c r="AK92" s="736">
        <v>0</v>
      </c>
      <c r="AL92" s="736">
        <v>0</v>
      </c>
      <c r="AM92" s="736">
        <v>0</v>
      </c>
      <c r="AN92" s="736">
        <v>0</v>
      </c>
      <c r="AO92" s="736">
        <v>0</v>
      </c>
      <c r="AP92" s="50"/>
      <c r="AQ92" s="736"/>
      <c r="AR92" s="736"/>
      <c r="AS92" s="736"/>
      <c r="AT92" s="736"/>
      <c r="AU92" s="736">
        <v>0</v>
      </c>
      <c r="AV92" s="736">
        <v>0</v>
      </c>
      <c r="AW92" s="736">
        <v>0</v>
      </c>
      <c r="AX92" s="736">
        <v>0</v>
      </c>
      <c r="AY92" s="736">
        <v>0</v>
      </c>
      <c r="AZ92" s="736">
        <v>0</v>
      </c>
      <c r="BA92" s="736">
        <v>0</v>
      </c>
      <c r="BB92" s="736">
        <v>0</v>
      </c>
      <c r="BC92" s="736">
        <v>0</v>
      </c>
      <c r="BD92" s="736">
        <v>0</v>
      </c>
      <c r="BE92" s="736">
        <v>0</v>
      </c>
      <c r="BF92" s="736">
        <v>0</v>
      </c>
      <c r="BG92" s="736">
        <v>0</v>
      </c>
      <c r="BH92" s="736">
        <v>0</v>
      </c>
      <c r="BI92" s="736">
        <v>0</v>
      </c>
      <c r="BJ92" s="736">
        <v>0</v>
      </c>
      <c r="BK92" s="736">
        <v>0</v>
      </c>
      <c r="BL92" s="736">
        <v>0</v>
      </c>
      <c r="BM92" s="736">
        <v>0</v>
      </c>
      <c r="BN92" s="736">
        <v>0</v>
      </c>
      <c r="BO92" s="736">
        <v>0</v>
      </c>
      <c r="BP92" s="736">
        <v>0</v>
      </c>
      <c r="BQ92" s="736">
        <v>0</v>
      </c>
      <c r="BR92" s="736">
        <v>0</v>
      </c>
      <c r="BS92" s="736">
        <v>0</v>
      </c>
      <c r="BT92" s="736">
        <v>0</v>
      </c>
    </row>
    <row r="93" spans="2:72">
      <c r="B93" s="733"/>
      <c r="C93" s="733"/>
      <c r="D93" s="733" t="s">
        <v>749</v>
      </c>
      <c r="E93" s="733"/>
      <c r="F93" s="733"/>
      <c r="G93" s="733"/>
      <c r="H93" s="733">
        <v>2015</v>
      </c>
      <c r="I93" s="641" t="s">
        <v>573</v>
      </c>
      <c r="J93" s="641" t="s">
        <v>587</v>
      </c>
      <c r="L93" s="736"/>
      <c r="M93" s="736"/>
      <c r="N93" s="736"/>
      <c r="O93" s="736"/>
      <c r="P93" s="736">
        <v>0</v>
      </c>
      <c r="Q93" s="736">
        <v>0</v>
      </c>
      <c r="R93" s="736">
        <v>0</v>
      </c>
      <c r="S93" s="736">
        <v>0</v>
      </c>
      <c r="T93" s="736">
        <v>0</v>
      </c>
      <c r="U93" s="736">
        <v>0</v>
      </c>
      <c r="V93" s="736">
        <v>0</v>
      </c>
      <c r="W93" s="736">
        <v>0</v>
      </c>
      <c r="X93" s="736">
        <v>0</v>
      </c>
      <c r="Y93" s="736">
        <v>0</v>
      </c>
      <c r="Z93" s="736">
        <v>0</v>
      </c>
      <c r="AA93" s="736">
        <v>0</v>
      </c>
      <c r="AB93" s="736">
        <v>0</v>
      </c>
      <c r="AC93" s="736">
        <v>0</v>
      </c>
      <c r="AD93" s="736">
        <v>0</v>
      </c>
      <c r="AE93" s="736">
        <v>0</v>
      </c>
      <c r="AF93" s="736">
        <v>0</v>
      </c>
      <c r="AG93" s="736">
        <v>0</v>
      </c>
      <c r="AH93" s="736">
        <v>0</v>
      </c>
      <c r="AI93" s="736">
        <v>0</v>
      </c>
      <c r="AJ93" s="736">
        <v>0</v>
      </c>
      <c r="AK93" s="736">
        <v>0</v>
      </c>
      <c r="AL93" s="736">
        <v>0</v>
      </c>
      <c r="AM93" s="736">
        <v>0</v>
      </c>
      <c r="AN93" s="736">
        <v>0</v>
      </c>
      <c r="AO93" s="736">
        <v>0</v>
      </c>
      <c r="AP93" s="50"/>
      <c r="AQ93" s="736"/>
      <c r="AR93" s="736"/>
      <c r="AS93" s="736"/>
      <c r="AT93" s="736"/>
      <c r="AU93" s="736">
        <v>0</v>
      </c>
      <c r="AV93" s="736">
        <v>0</v>
      </c>
      <c r="AW93" s="736">
        <v>0</v>
      </c>
      <c r="AX93" s="736">
        <v>0</v>
      </c>
      <c r="AY93" s="736">
        <v>0</v>
      </c>
      <c r="AZ93" s="736">
        <v>0</v>
      </c>
      <c r="BA93" s="736">
        <v>0</v>
      </c>
      <c r="BB93" s="736">
        <v>0</v>
      </c>
      <c r="BC93" s="736">
        <v>0</v>
      </c>
      <c r="BD93" s="736">
        <v>0</v>
      </c>
      <c r="BE93" s="736">
        <v>0</v>
      </c>
      <c r="BF93" s="736">
        <v>0</v>
      </c>
      <c r="BG93" s="736">
        <v>0</v>
      </c>
      <c r="BH93" s="736">
        <v>0</v>
      </c>
      <c r="BI93" s="736">
        <v>0</v>
      </c>
      <c r="BJ93" s="736">
        <v>0</v>
      </c>
      <c r="BK93" s="736">
        <v>0</v>
      </c>
      <c r="BL93" s="736">
        <v>0</v>
      </c>
      <c r="BM93" s="736">
        <v>0</v>
      </c>
      <c r="BN93" s="736">
        <v>0</v>
      </c>
      <c r="BO93" s="736">
        <v>0</v>
      </c>
      <c r="BP93" s="736">
        <v>0</v>
      </c>
      <c r="BQ93" s="736">
        <v>0</v>
      </c>
      <c r="BR93" s="736">
        <v>0</v>
      </c>
      <c r="BS93" s="736">
        <v>0</v>
      </c>
      <c r="BT93" s="736">
        <v>0</v>
      </c>
    </row>
    <row r="94" spans="2:72">
      <c r="B94" s="733"/>
      <c r="C94" s="733"/>
      <c r="D94" s="733" t="s">
        <v>750</v>
      </c>
      <c r="E94" s="733"/>
      <c r="F94" s="733"/>
      <c r="G94" s="733"/>
      <c r="H94" s="733">
        <v>2015</v>
      </c>
      <c r="I94" s="641" t="s">
        <v>573</v>
      </c>
      <c r="J94" s="641" t="s">
        <v>587</v>
      </c>
      <c r="L94" s="736"/>
      <c r="M94" s="736"/>
      <c r="N94" s="736"/>
      <c r="O94" s="736"/>
      <c r="P94" s="736">
        <v>0</v>
      </c>
      <c r="Q94" s="736">
        <v>0</v>
      </c>
      <c r="R94" s="736">
        <v>0</v>
      </c>
      <c r="S94" s="736">
        <v>0</v>
      </c>
      <c r="T94" s="736">
        <v>0</v>
      </c>
      <c r="U94" s="736">
        <v>0</v>
      </c>
      <c r="V94" s="736">
        <v>0</v>
      </c>
      <c r="W94" s="736">
        <v>0</v>
      </c>
      <c r="X94" s="736">
        <v>0</v>
      </c>
      <c r="Y94" s="736">
        <v>0</v>
      </c>
      <c r="Z94" s="736">
        <v>0</v>
      </c>
      <c r="AA94" s="736">
        <v>0</v>
      </c>
      <c r="AB94" s="736">
        <v>0</v>
      </c>
      <c r="AC94" s="736">
        <v>0</v>
      </c>
      <c r="AD94" s="736">
        <v>0</v>
      </c>
      <c r="AE94" s="736">
        <v>0</v>
      </c>
      <c r="AF94" s="736">
        <v>0</v>
      </c>
      <c r="AG94" s="736">
        <v>0</v>
      </c>
      <c r="AH94" s="736">
        <v>0</v>
      </c>
      <c r="AI94" s="736">
        <v>0</v>
      </c>
      <c r="AJ94" s="736">
        <v>0</v>
      </c>
      <c r="AK94" s="736">
        <v>0</v>
      </c>
      <c r="AL94" s="736">
        <v>0</v>
      </c>
      <c r="AM94" s="736">
        <v>0</v>
      </c>
      <c r="AN94" s="736">
        <v>0</v>
      </c>
      <c r="AO94" s="736">
        <v>0</v>
      </c>
      <c r="AP94" s="50"/>
      <c r="AQ94" s="736"/>
      <c r="AR94" s="736"/>
      <c r="AS94" s="736"/>
      <c r="AT94" s="736"/>
      <c r="AU94" s="736">
        <v>0</v>
      </c>
      <c r="AV94" s="736">
        <v>0</v>
      </c>
      <c r="AW94" s="736">
        <v>0</v>
      </c>
      <c r="AX94" s="736">
        <v>0</v>
      </c>
      <c r="AY94" s="736">
        <v>0</v>
      </c>
      <c r="AZ94" s="736">
        <v>0</v>
      </c>
      <c r="BA94" s="736">
        <v>0</v>
      </c>
      <c r="BB94" s="736">
        <v>0</v>
      </c>
      <c r="BC94" s="736">
        <v>0</v>
      </c>
      <c r="BD94" s="736">
        <v>0</v>
      </c>
      <c r="BE94" s="736">
        <v>0</v>
      </c>
      <c r="BF94" s="736">
        <v>0</v>
      </c>
      <c r="BG94" s="736">
        <v>0</v>
      </c>
      <c r="BH94" s="736">
        <v>0</v>
      </c>
      <c r="BI94" s="736">
        <v>0</v>
      </c>
      <c r="BJ94" s="736">
        <v>0</v>
      </c>
      <c r="BK94" s="736">
        <v>0</v>
      </c>
      <c r="BL94" s="736">
        <v>0</v>
      </c>
      <c r="BM94" s="736">
        <v>0</v>
      </c>
      <c r="BN94" s="736">
        <v>0</v>
      </c>
      <c r="BO94" s="736">
        <v>0</v>
      </c>
      <c r="BP94" s="736">
        <v>0</v>
      </c>
      <c r="BQ94" s="736">
        <v>0</v>
      </c>
      <c r="BR94" s="736">
        <v>0</v>
      </c>
      <c r="BS94" s="736">
        <v>0</v>
      </c>
      <c r="BT94" s="736">
        <v>0</v>
      </c>
    </row>
    <row r="95" spans="2:72">
      <c r="B95" s="733"/>
      <c r="C95" s="733"/>
      <c r="D95" s="733" t="s">
        <v>751</v>
      </c>
      <c r="E95" s="733"/>
      <c r="F95" s="733"/>
      <c r="G95" s="733"/>
      <c r="H95" s="733">
        <v>2015</v>
      </c>
      <c r="I95" s="641" t="s">
        <v>573</v>
      </c>
      <c r="J95" s="641" t="s">
        <v>587</v>
      </c>
      <c r="L95" s="736"/>
      <c r="M95" s="736"/>
      <c r="N95" s="736"/>
      <c r="O95" s="736"/>
      <c r="P95" s="736">
        <v>0</v>
      </c>
      <c r="Q95" s="736">
        <v>0</v>
      </c>
      <c r="R95" s="736">
        <v>0</v>
      </c>
      <c r="S95" s="736">
        <v>0</v>
      </c>
      <c r="T95" s="736">
        <v>0</v>
      </c>
      <c r="U95" s="736">
        <v>0</v>
      </c>
      <c r="V95" s="736">
        <v>0</v>
      </c>
      <c r="W95" s="736">
        <v>0</v>
      </c>
      <c r="X95" s="736">
        <v>0</v>
      </c>
      <c r="Y95" s="736">
        <v>0</v>
      </c>
      <c r="Z95" s="736">
        <v>0</v>
      </c>
      <c r="AA95" s="736">
        <v>0</v>
      </c>
      <c r="AB95" s="736">
        <v>0</v>
      </c>
      <c r="AC95" s="736">
        <v>0</v>
      </c>
      <c r="AD95" s="736">
        <v>0</v>
      </c>
      <c r="AE95" s="736">
        <v>0</v>
      </c>
      <c r="AF95" s="736">
        <v>0</v>
      </c>
      <c r="AG95" s="736">
        <v>0</v>
      </c>
      <c r="AH95" s="736">
        <v>0</v>
      </c>
      <c r="AI95" s="736">
        <v>0</v>
      </c>
      <c r="AJ95" s="736">
        <v>0</v>
      </c>
      <c r="AK95" s="736">
        <v>0</v>
      </c>
      <c r="AL95" s="736">
        <v>0</v>
      </c>
      <c r="AM95" s="736">
        <v>0</v>
      </c>
      <c r="AN95" s="736">
        <v>0</v>
      </c>
      <c r="AO95" s="736">
        <v>0</v>
      </c>
      <c r="AP95" s="50"/>
      <c r="AQ95" s="736"/>
      <c r="AR95" s="736"/>
      <c r="AS95" s="736"/>
      <c r="AT95" s="736"/>
      <c r="AU95" s="736">
        <v>0</v>
      </c>
      <c r="AV95" s="736">
        <v>0</v>
      </c>
      <c r="AW95" s="736">
        <v>0</v>
      </c>
      <c r="AX95" s="736">
        <v>0</v>
      </c>
      <c r="AY95" s="736">
        <v>0</v>
      </c>
      <c r="AZ95" s="736">
        <v>0</v>
      </c>
      <c r="BA95" s="736">
        <v>0</v>
      </c>
      <c r="BB95" s="736">
        <v>0</v>
      </c>
      <c r="BC95" s="736">
        <v>0</v>
      </c>
      <c r="BD95" s="736">
        <v>0</v>
      </c>
      <c r="BE95" s="736">
        <v>0</v>
      </c>
      <c r="BF95" s="736">
        <v>0</v>
      </c>
      <c r="BG95" s="736">
        <v>0</v>
      </c>
      <c r="BH95" s="736">
        <v>0</v>
      </c>
      <c r="BI95" s="736">
        <v>0</v>
      </c>
      <c r="BJ95" s="736">
        <v>0</v>
      </c>
      <c r="BK95" s="736">
        <v>0</v>
      </c>
      <c r="BL95" s="736">
        <v>0</v>
      </c>
      <c r="BM95" s="736">
        <v>0</v>
      </c>
      <c r="BN95" s="736">
        <v>0</v>
      </c>
      <c r="BO95" s="736">
        <v>0</v>
      </c>
      <c r="BP95" s="736">
        <v>0</v>
      </c>
      <c r="BQ95" s="736">
        <v>0</v>
      </c>
      <c r="BR95" s="736">
        <v>0</v>
      </c>
      <c r="BS95" s="736">
        <v>0</v>
      </c>
      <c r="BT95" s="736">
        <v>0</v>
      </c>
    </row>
    <row r="96" spans="2:72">
      <c r="B96" s="733"/>
      <c r="C96" s="733"/>
      <c r="D96" s="733" t="s">
        <v>127</v>
      </c>
      <c r="E96" s="733"/>
      <c r="F96" s="733"/>
      <c r="G96" s="733"/>
      <c r="H96" s="733">
        <v>2015</v>
      </c>
      <c r="I96" s="641" t="s">
        <v>573</v>
      </c>
      <c r="J96" s="641" t="s">
        <v>587</v>
      </c>
      <c r="L96" s="736"/>
      <c r="M96" s="736"/>
      <c r="N96" s="736"/>
      <c r="O96" s="736"/>
      <c r="P96" s="736">
        <v>0</v>
      </c>
      <c r="Q96" s="736">
        <v>0</v>
      </c>
      <c r="R96" s="736">
        <v>0</v>
      </c>
      <c r="S96" s="736">
        <v>0</v>
      </c>
      <c r="T96" s="736">
        <v>0</v>
      </c>
      <c r="U96" s="736">
        <v>0</v>
      </c>
      <c r="V96" s="736">
        <v>0</v>
      </c>
      <c r="W96" s="736">
        <v>0</v>
      </c>
      <c r="X96" s="736">
        <v>0</v>
      </c>
      <c r="Y96" s="736">
        <v>0</v>
      </c>
      <c r="Z96" s="736">
        <v>0</v>
      </c>
      <c r="AA96" s="736">
        <v>0</v>
      </c>
      <c r="AB96" s="736">
        <v>0</v>
      </c>
      <c r="AC96" s="736">
        <v>0</v>
      </c>
      <c r="AD96" s="736">
        <v>0</v>
      </c>
      <c r="AE96" s="736">
        <v>0</v>
      </c>
      <c r="AF96" s="736">
        <v>0</v>
      </c>
      <c r="AG96" s="736">
        <v>0</v>
      </c>
      <c r="AH96" s="736">
        <v>0</v>
      </c>
      <c r="AI96" s="736">
        <v>0</v>
      </c>
      <c r="AJ96" s="736">
        <v>0</v>
      </c>
      <c r="AK96" s="736">
        <v>0</v>
      </c>
      <c r="AL96" s="736">
        <v>0</v>
      </c>
      <c r="AM96" s="736">
        <v>0</v>
      </c>
      <c r="AN96" s="736">
        <v>0</v>
      </c>
      <c r="AO96" s="736">
        <v>0</v>
      </c>
      <c r="AP96" s="50"/>
      <c r="AQ96" s="736"/>
      <c r="AR96" s="736"/>
      <c r="AS96" s="736"/>
      <c r="AT96" s="736"/>
      <c r="AU96" s="736">
        <v>0</v>
      </c>
      <c r="AV96" s="736">
        <v>0</v>
      </c>
      <c r="AW96" s="736">
        <v>0</v>
      </c>
      <c r="AX96" s="736">
        <v>0</v>
      </c>
      <c r="AY96" s="736">
        <v>0</v>
      </c>
      <c r="AZ96" s="736">
        <v>0</v>
      </c>
      <c r="BA96" s="736">
        <v>0</v>
      </c>
      <c r="BB96" s="736">
        <v>0</v>
      </c>
      <c r="BC96" s="736">
        <v>0</v>
      </c>
      <c r="BD96" s="736">
        <v>0</v>
      </c>
      <c r="BE96" s="736">
        <v>0</v>
      </c>
      <c r="BF96" s="736">
        <v>0</v>
      </c>
      <c r="BG96" s="736">
        <v>0</v>
      </c>
      <c r="BH96" s="736">
        <v>0</v>
      </c>
      <c r="BI96" s="736">
        <v>0</v>
      </c>
      <c r="BJ96" s="736">
        <v>0</v>
      </c>
      <c r="BK96" s="736">
        <v>0</v>
      </c>
      <c r="BL96" s="736">
        <v>0</v>
      </c>
      <c r="BM96" s="736">
        <v>0</v>
      </c>
      <c r="BN96" s="736">
        <v>0</v>
      </c>
      <c r="BO96" s="736">
        <v>0</v>
      </c>
      <c r="BP96" s="736">
        <v>0</v>
      </c>
      <c r="BQ96" s="736">
        <v>0</v>
      </c>
      <c r="BR96" s="736">
        <v>0</v>
      </c>
      <c r="BS96" s="736">
        <v>0</v>
      </c>
      <c r="BT96" s="736">
        <v>0</v>
      </c>
    </row>
    <row r="97" spans="2:72">
      <c r="B97" s="733"/>
      <c r="C97" s="733"/>
      <c r="D97" s="733" t="s">
        <v>752</v>
      </c>
      <c r="E97" s="733"/>
      <c r="F97" s="733"/>
      <c r="G97" s="733"/>
      <c r="H97" s="733">
        <v>2015</v>
      </c>
      <c r="I97" s="641" t="s">
        <v>573</v>
      </c>
      <c r="J97" s="641" t="s">
        <v>587</v>
      </c>
      <c r="L97" s="736"/>
      <c r="M97" s="736"/>
      <c r="N97" s="736"/>
      <c r="O97" s="736"/>
      <c r="P97" s="736">
        <v>0</v>
      </c>
      <c r="Q97" s="736">
        <v>0</v>
      </c>
      <c r="R97" s="736">
        <v>0</v>
      </c>
      <c r="S97" s="736">
        <v>0</v>
      </c>
      <c r="T97" s="736">
        <v>0</v>
      </c>
      <c r="U97" s="736">
        <v>0</v>
      </c>
      <c r="V97" s="736">
        <v>0</v>
      </c>
      <c r="W97" s="736">
        <v>0</v>
      </c>
      <c r="X97" s="736">
        <v>0</v>
      </c>
      <c r="Y97" s="736">
        <v>0</v>
      </c>
      <c r="Z97" s="736">
        <v>0</v>
      </c>
      <c r="AA97" s="736">
        <v>0</v>
      </c>
      <c r="AB97" s="736">
        <v>0</v>
      </c>
      <c r="AC97" s="736">
        <v>0</v>
      </c>
      <c r="AD97" s="736">
        <v>0</v>
      </c>
      <c r="AE97" s="736">
        <v>0</v>
      </c>
      <c r="AF97" s="736">
        <v>0</v>
      </c>
      <c r="AG97" s="736">
        <v>0</v>
      </c>
      <c r="AH97" s="736">
        <v>0</v>
      </c>
      <c r="AI97" s="736">
        <v>0</v>
      </c>
      <c r="AJ97" s="736">
        <v>0</v>
      </c>
      <c r="AK97" s="736">
        <v>0</v>
      </c>
      <c r="AL97" s="736">
        <v>0</v>
      </c>
      <c r="AM97" s="736">
        <v>0</v>
      </c>
      <c r="AN97" s="736">
        <v>0</v>
      </c>
      <c r="AO97" s="736">
        <v>0</v>
      </c>
      <c r="AP97" s="50"/>
      <c r="AQ97" s="736"/>
      <c r="AR97" s="736"/>
      <c r="AS97" s="736"/>
      <c r="AT97" s="736"/>
      <c r="AU97" s="736">
        <v>0</v>
      </c>
      <c r="AV97" s="736">
        <v>0</v>
      </c>
      <c r="AW97" s="736">
        <v>0</v>
      </c>
      <c r="AX97" s="736">
        <v>0</v>
      </c>
      <c r="AY97" s="736">
        <v>0</v>
      </c>
      <c r="AZ97" s="736">
        <v>0</v>
      </c>
      <c r="BA97" s="736">
        <v>0</v>
      </c>
      <c r="BB97" s="736">
        <v>0</v>
      </c>
      <c r="BC97" s="736">
        <v>0</v>
      </c>
      <c r="BD97" s="736">
        <v>0</v>
      </c>
      <c r="BE97" s="736">
        <v>0</v>
      </c>
      <c r="BF97" s="736">
        <v>0</v>
      </c>
      <c r="BG97" s="736">
        <v>0</v>
      </c>
      <c r="BH97" s="736">
        <v>0</v>
      </c>
      <c r="BI97" s="736">
        <v>0</v>
      </c>
      <c r="BJ97" s="736">
        <v>0</v>
      </c>
      <c r="BK97" s="736">
        <v>0</v>
      </c>
      <c r="BL97" s="736">
        <v>0</v>
      </c>
      <c r="BM97" s="736">
        <v>0</v>
      </c>
      <c r="BN97" s="736">
        <v>0</v>
      </c>
      <c r="BO97" s="736">
        <v>0</v>
      </c>
      <c r="BP97" s="736">
        <v>0</v>
      </c>
      <c r="BQ97" s="736">
        <v>0</v>
      </c>
      <c r="BR97" s="736">
        <v>0</v>
      </c>
      <c r="BS97" s="736">
        <v>0</v>
      </c>
      <c r="BT97" s="736">
        <v>0</v>
      </c>
    </row>
    <row r="98" spans="2:72">
      <c r="B98" s="733"/>
      <c r="C98" s="733"/>
      <c r="D98" s="733" t="s">
        <v>753</v>
      </c>
      <c r="E98" s="733"/>
      <c r="F98" s="733"/>
      <c r="G98" s="733"/>
      <c r="H98" s="733">
        <v>2015</v>
      </c>
      <c r="I98" s="641" t="s">
        <v>573</v>
      </c>
      <c r="J98" s="641" t="s">
        <v>587</v>
      </c>
      <c r="L98" s="736"/>
      <c r="M98" s="736"/>
      <c r="N98" s="736"/>
      <c r="O98" s="736"/>
      <c r="P98" s="736">
        <v>0</v>
      </c>
      <c r="Q98" s="736">
        <v>0</v>
      </c>
      <c r="R98" s="736">
        <v>0</v>
      </c>
      <c r="S98" s="736">
        <v>0</v>
      </c>
      <c r="T98" s="736">
        <v>0</v>
      </c>
      <c r="U98" s="736">
        <v>0</v>
      </c>
      <c r="V98" s="736">
        <v>0</v>
      </c>
      <c r="W98" s="736">
        <v>0</v>
      </c>
      <c r="X98" s="736">
        <v>0</v>
      </c>
      <c r="Y98" s="736">
        <v>0</v>
      </c>
      <c r="Z98" s="736">
        <v>0</v>
      </c>
      <c r="AA98" s="736">
        <v>0</v>
      </c>
      <c r="AB98" s="736">
        <v>0</v>
      </c>
      <c r="AC98" s="736">
        <v>0</v>
      </c>
      <c r="AD98" s="736">
        <v>0</v>
      </c>
      <c r="AE98" s="736">
        <v>0</v>
      </c>
      <c r="AF98" s="736">
        <v>0</v>
      </c>
      <c r="AG98" s="736">
        <v>0</v>
      </c>
      <c r="AH98" s="736">
        <v>0</v>
      </c>
      <c r="AI98" s="736">
        <v>0</v>
      </c>
      <c r="AJ98" s="736">
        <v>0</v>
      </c>
      <c r="AK98" s="736">
        <v>0</v>
      </c>
      <c r="AL98" s="736">
        <v>0</v>
      </c>
      <c r="AM98" s="736">
        <v>0</v>
      </c>
      <c r="AN98" s="736">
        <v>0</v>
      </c>
      <c r="AO98" s="736">
        <v>0</v>
      </c>
      <c r="AP98" s="50"/>
      <c r="AQ98" s="736"/>
      <c r="AR98" s="736"/>
      <c r="AS98" s="736"/>
      <c r="AT98" s="736"/>
      <c r="AU98" s="736">
        <v>0</v>
      </c>
      <c r="AV98" s="736">
        <v>0</v>
      </c>
      <c r="AW98" s="736">
        <v>0</v>
      </c>
      <c r="AX98" s="736">
        <v>0</v>
      </c>
      <c r="AY98" s="736">
        <v>0</v>
      </c>
      <c r="AZ98" s="736">
        <v>0</v>
      </c>
      <c r="BA98" s="736">
        <v>0</v>
      </c>
      <c r="BB98" s="736">
        <v>0</v>
      </c>
      <c r="BC98" s="736">
        <v>0</v>
      </c>
      <c r="BD98" s="736">
        <v>0</v>
      </c>
      <c r="BE98" s="736">
        <v>0</v>
      </c>
      <c r="BF98" s="736">
        <v>0</v>
      </c>
      <c r="BG98" s="736">
        <v>0</v>
      </c>
      <c r="BH98" s="736">
        <v>0</v>
      </c>
      <c r="BI98" s="736">
        <v>0</v>
      </c>
      <c r="BJ98" s="736">
        <v>0</v>
      </c>
      <c r="BK98" s="736">
        <v>0</v>
      </c>
      <c r="BL98" s="736">
        <v>0</v>
      </c>
      <c r="BM98" s="736">
        <v>0</v>
      </c>
      <c r="BN98" s="736">
        <v>0</v>
      </c>
      <c r="BO98" s="736">
        <v>0</v>
      </c>
      <c r="BP98" s="736">
        <v>0</v>
      </c>
      <c r="BQ98" s="736">
        <v>0</v>
      </c>
      <c r="BR98" s="736">
        <v>0</v>
      </c>
      <c r="BS98" s="736">
        <v>0</v>
      </c>
      <c r="BT98" s="736">
        <v>0</v>
      </c>
    </row>
    <row r="99" spans="2:72">
      <c r="B99" s="733"/>
      <c r="C99" s="733"/>
      <c r="D99" s="733" t="s">
        <v>754</v>
      </c>
      <c r="E99" s="733"/>
      <c r="F99" s="733"/>
      <c r="G99" s="733"/>
      <c r="H99" s="733">
        <v>2015</v>
      </c>
      <c r="I99" s="641" t="s">
        <v>573</v>
      </c>
      <c r="J99" s="641" t="s">
        <v>587</v>
      </c>
      <c r="L99" s="736"/>
      <c r="M99" s="736"/>
      <c r="N99" s="736"/>
      <c r="O99" s="736"/>
      <c r="P99" s="736">
        <v>0</v>
      </c>
      <c r="Q99" s="736">
        <v>0</v>
      </c>
      <c r="R99" s="736">
        <v>0</v>
      </c>
      <c r="S99" s="736">
        <v>0</v>
      </c>
      <c r="T99" s="736">
        <v>0</v>
      </c>
      <c r="U99" s="736">
        <v>0</v>
      </c>
      <c r="V99" s="736">
        <v>0</v>
      </c>
      <c r="W99" s="736">
        <v>0</v>
      </c>
      <c r="X99" s="736">
        <v>0</v>
      </c>
      <c r="Y99" s="736">
        <v>0</v>
      </c>
      <c r="Z99" s="736">
        <v>0</v>
      </c>
      <c r="AA99" s="736">
        <v>0</v>
      </c>
      <c r="AB99" s="736">
        <v>0</v>
      </c>
      <c r="AC99" s="736">
        <v>0</v>
      </c>
      <c r="AD99" s="736">
        <v>0</v>
      </c>
      <c r="AE99" s="736">
        <v>0</v>
      </c>
      <c r="AF99" s="736">
        <v>0</v>
      </c>
      <c r="AG99" s="736">
        <v>0</v>
      </c>
      <c r="AH99" s="736">
        <v>0</v>
      </c>
      <c r="AI99" s="736">
        <v>0</v>
      </c>
      <c r="AJ99" s="736">
        <v>0</v>
      </c>
      <c r="AK99" s="736">
        <v>0</v>
      </c>
      <c r="AL99" s="736">
        <v>0</v>
      </c>
      <c r="AM99" s="736">
        <v>0</v>
      </c>
      <c r="AN99" s="736">
        <v>0</v>
      </c>
      <c r="AO99" s="736">
        <v>0</v>
      </c>
      <c r="AP99" s="50"/>
      <c r="AQ99" s="736"/>
      <c r="AR99" s="736"/>
      <c r="AS99" s="736"/>
      <c r="AT99" s="736"/>
      <c r="AU99" s="736">
        <v>0</v>
      </c>
      <c r="AV99" s="736">
        <v>0</v>
      </c>
      <c r="AW99" s="736">
        <v>0</v>
      </c>
      <c r="AX99" s="736">
        <v>0</v>
      </c>
      <c r="AY99" s="736">
        <v>0</v>
      </c>
      <c r="AZ99" s="736">
        <v>0</v>
      </c>
      <c r="BA99" s="736">
        <v>0</v>
      </c>
      <c r="BB99" s="736">
        <v>0</v>
      </c>
      <c r="BC99" s="736">
        <v>0</v>
      </c>
      <c r="BD99" s="736">
        <v>0</v>
      </c>
      <c r="BE99" s="736">
        <v>0</v>
      </c>
      <c r="BF99" s="736">
        <v>0</v>
      </c>
      <c r="BG99" s="736">
        <v>0</v>
      </c>
      <c r="BH99" s="736">
        <v>0</v>
      </c>
      <c r="BI99" s="736">
        <v>0</v>
      </c>
      <c r="BJ99" s="736">
        <v>0</v>
      </c>
      <c r="BK99" s="736">
        <v>0</v>
      </c>
      <c r="BL99" s="736">
        <v>0</v>
      </c>
      <c r="BM99" s="736">
        <v>0</v>
      </c>
      <c r="BN99" s="736">
        <v>0</v>
      </c>
      <c r="BO99" s="736">
        <v>0</v>
      </c>
      <c r="BP99" s="736">
        <v>0</v>
      </c>
      <c r="BQ99" s="736">
        <v>0</v>
      </c>
      <c r="BR99" s="736">
        <v>0</v>
      </c>
      <c r="BS99" s="736">
        <v>0</v>
      </c>
      <c r="BT99" s="736">
        <v>0</v>
      </c>
    </row>
    <row r="100" spans="2:72">
      <c r="B100" s="733"/>
      <c r="C100" s="733"/>
      <c r="D100" s="733" t="s">
        <v>755</v>
      </c>
      <c r="E100" s="733"/>
      <c r="F100" s="733"/>
      <c r="G100" s="733"/>
      <c r="H100" s="733">
        <v>2015</v>
      </c>
      <c r="I100" s="641" t="s">
        <v>573</v>
      </c>
      <c r="J100" s="641" t="s">
        <v>587</v>
      </c>
      <c r="L100" s="736"/>
      <c r="M100" s="736"/>
      <c r="N100" s="736"/>
      <c r="O100" s="736"/>
      <c r="P100" s="736">
        <v>0</v>
      </c>
      <c r="Q100" s="736">
        <v>0</v>
      </c>
      <c r="R100" s="736">
        <v>0</v>
      </c>
      <c r="S100" s="736">
        <v>0</v>
      </c>
      <c r="T100" s="736">
        <v>0</v>
      </c>
      <c r="U100" s="736">
        <v>0</v>
      </c>
      <c r="V100" s="736">
        <v>0</v>
      </c>
      <c r="W100" s="736">
        <v>0</v>
      </c>
      <c r="X100" s="736">
        <v>0</v>
      </c>
      <c r="Y100" s="736">
        <v>0</v>
      </c>
      <c r="Z100" s="736">
        <v>0</v>
      </c>
      <c r="AA100" s="736">
        <v>0</v>
      </c>
      <c r="AB100" s="736">
        <v>0</v>
      </c>
      <c r="AC100" s="736">
        <v>0</v>
      </c>
      <c r="AD100" s="736">
        <v>0</v>
      </c>
      <c r="AE100" s="736">
        <v>0</v>
      </c>
      <c r="AF100" s="736">
        <v>0</v>
      </c>
      <c r="AG100" s="736">
        <v>0</v>
      </c>
      <c r="AH100" s="736">
        <v>0</v>
      </c>
      <c r="AI100" s="736">
        <v>0</v>
      </c>
      <c r="AJ100" s="736">
        <v>0</v>
      </c>
      <c r="AK100" s="736">
        <v>0</v>
      </c>
      <c r="AL100" s="736">
        <v>0</v>
      </c>
      <c r="AM100" s="736">
        <v>0</v>
      </c>
      <c r="AN100" s="736">
        <v>0</v>
      </c>
      <c r="AO100" s="736">
        <v>0</v>
      </c>
      <c r="AP100" s="50"/>
      <c r="AQ100" s="736"/>
      <c r="AR100" s="736"/>
      <c r="AS100" s="736"/>
      <c r="AT100" s="736"/>
      <c r="AU100" s="736">
        <v>0</v>
      </c>
      <c r="AV100" s="736">
        <v>0</v>
      </c>
      <c r="AW100" s="736">
        <v>0</v>
      </c>
      <c r="AX100" s="736">
        <v>0</v>
      </c>
      <c r="AY100" s="736">
        <v>0</v>
      </c>
      <c r="AZ100" s="736">
        <v>0</v>
      </c>
      <c r="BA100" s="736">
        <v>0</v>
      </c>
      <c r="BB100" s="736">
        <v>0</v>
      </c>
      <c r="BC100" s="736">
        <v>0</v>
      </c>
      <c r="BD100" s="736">
        <v>0</v>
      </c>
      <c r="BE100" s="736">
        <v>0</v>
      </c>
      <c r="BF100" s="736">
        <v>0</v>
      </c>
      <c r="BG100" s="736">
        <v>0</v>
      </c>
      <c r="BH100" s="736">
        <v>0</v>
      </c>
      <c r="BI100" s="736">
        <v>0</v>
      </c>
      <c r="BJ100" s="736">
        <v>0</v>
      </c>
      <c r="BK100" s="736">
        <v>0</v>
      </c>
      <c r="BL100" s="736">
        <v>0</v>
      </c>
      <c r="BM100" s="736">
        <v>0</v>
      </c>
      <c r="BN100" s="736">
        <v>0</v>
      </c>
      <c r="BO100" s="736">
        <v>0</v>
      </c>
      <c r="BP100" s="736">
        <v>0</v>
      </c>
      <c r="BQ100" s="736">
        <v>0</v>
      </c>
      <c r="BR100" s="736">
        <v>0</v>
      </c>
      <c r="BS100" s="736">
        <v>0</v>
      </c>
      <c r="BT100" s="736">
        <v>0</v>
      </c>
    </row>
    <row r="101" spans="2:72">
      <c r="B101" s="733"/>
      <c r="C101" s="733"/>
      <c r="D101" s="733" t="s">
        <v>756</v>
      </c>
      <c r="E101" s="733"/>
      <c r="F101" s="733"/>
      <c r="G101" s="733"/>
      <c r="H101" s="733">
        <v>2015</v>
      </c>
      <c r="I101" s="641" t="s">
        <v>573</v>
      </c>
      <c r="J101" s="641" t="s">
        <v>587</v>
      </c>
      <c r="L101" s="736"/>
      <c r="M101" s="736"/>
      <c r="N101" s="736"/>
      <c r="O101" s="736"/>
      <c r="P101" s="736">
        <v>0</v>
      </c>
      <c r="Q101" s="736">
        <v>0</v>
      </c>
      <c r="R101" s="736">
        <v>0</v>
      </c>
      <c r="S101" s="736">
        <v>0</v>
      </c>
      <c r="T101" s="736">
        <v>0</v>
      </c>
      <c r="U101" s="736">
        <v>0</v>
      </c>
      <c r="V101" s="736">
        <v>0</v>
      </c>
      <c r="W101" s="736">
        <v>0</v>
      </c>
      <c r="X101" s="736">
        <v>0</v>
      </c>
      <c r="Y101" s="736">
        <v>0</v>
      </c>
      <c r="Z101" s="736">
        <v>0</v>
      </c>
      <c r="AA101" s="736">
        <v>0</v>
      </c>
      <c r="AB101" s="736">
        <v>0</v>
      </c>
      <c r="AC101" s="736">
        <v>0</v>
      </c>
      <c r="AD101" s="736">
        <v>0</v>
      </c>
      <c r="AE101" s="736">
        <v>0</v>
      </c>
      <c r="AF101" s="736">
        <v>0</v>
      </c>
      <c r="AG101" s="736">
        <v>0</v>
      </c>
      <c r="AH101" s="736">
        <v>0</v>
      </c>
      <c r="AI101" s="736">
        <v>0</v>
      </c>
      <c r="AJ101" s="736">
        <v>0</v>
      </c>
      <c r="AK101" s="736">
        <v>0</v>
      </c>
      <c r="AL101" s="736">
        <v>0</v>
      </c>
      <c r="AM101" s="736">
        <v>0</v>
      </c>
      <c r="AN101" s="736">
        <v>0</v>
      </c>
      <c r="AO101" s="736">
        <v>0</v>
      </c>
      <c r="AP101" s="50"/>
      <c r="AQ101" s="736"/>
      <c r="AR101" s="736"/>
      <c r="AS101" s="736"/>
      <c r="AT101" s="736"/>
      <c r="AU101" s="736">
        <v>0</v>
      </c>
      <c r="AV101" s="736">
        <v>0</v>
      </c>
      <c r="AW101" s="736">
        <v>0</v>
      </c>
      <c r="AX101" s="736">
        <v>0</v>
      </c>
      <c r="AY101" s="736">
        <v>0</v>
      </c>
      <c r="AZ101" s="736">
        <v>0</v>
      </c>
      <c r="BA101" s="736">
        <v>0</v>
      </c>
      <c r="BB101" s="736">
        <v>0</v>
      </c>
      <c r="BC101" s="736">
        <v>0</v>
      </c>
      <c r="BD101" s="736">
        <v>0</v>
      </c>
      <c r="BE101" s="736">
        <v>0</v>
      </c>
      <c r="BF101" s="736">
        <v>0</v>
      </c>
      <c r="BG101" s="736">
        <v>0</v>
      </c>
      <c r="BH101" s="736">
        <v>0</v>
      </c>
      <c r="BI101" s="736">
        <v>0</v>
      </c>
      <c r="BJ101" s="736">
        <v>0</v>
      </c>
      <c r="BK101" s="736">
        <v>0</v>
      </c>
      <c r="BL101" s="736">
        <v>0</v>
      </c>
      <c r="BM101" s="736">
        <v>0</v>
      </c>
      <c r="BN101" s="736">
        <v>0</v>
      </c>
      <c r="BO101" s="736">
        <v>0</v>
      </c>
      <c r="BP101" s="736">
        <v>0</v>
      </c>
      <c r="BQ101" s="736">
        <v>0</v>
      </c>
      <c r="BR101" s="736">
        <v>0</v>
      </c>
      <c r="BS101" s="736">
        <v>0</v>
      </c>
      <c r="BT101" s="736">
        <v>0</v>
      </c>
    </row>
    <row r="102" spans="2:72">
      <c r="B102" s="733"/>
      <c r="C102" s="733"/>
      <c r="D102" s="733" t="s">
        <v>757</v>
      </c>
      <c r="E102" s="733"/>
      <c r="F102" s="733"/>
      <c r="G102" s="733"/>
      <c r="H102" s="733">
        <v>2015</v>
      </c>
      <c r="I102" s="641" t="s">
        <v>573</v>
      </c>
      <c r="J102" s="641" t="s">
        <v>587</v>
      </c>
      <c r="L102" s="736"/>
      <c r="M102" s="736"/>
      <c r="N102" s="736"/>
      <c r="O102" s="736"/>
      <c r="P102" s="736">
        <v>0</v>
      </c>
      <c r="Q102" s="736">
        <v>0</v>
      </c>
      <c r="R102" s="736">
        <v>0</v>
      </c>
      <c r="S102" s="736">
        <v>0</v>
      </c>
      <c r="T102" s="736">
        <v>0</v>
      </c>
      <c r="U102" s="736">
        <v>0</v>
      </c>
      <c r="V102" s="736">
        <v>0</v>
      </c>
      <c r="W102" s="736">
        <v>0</v>
      </c>
      <c r="X102" s="736">
        <v>0</v>
      </c>
      <c r="Y102" s="736">
        <v>0</v>
      </c>
      <c r="Z102" s="736">
        <v>0</v>
      </c>
      <c r="AA102" s="736">
        <v>0</v>
      </c>
      <c r="AB102" s="736">
        <v>0</v>
      </c>
      <c r="AC102" s="736">
        <v>0</v>
      </c>
      <c r="AD102" s="736">
        <v>0</v>
      </c>
      <c r="AE102" s="736">
        <v>0</v>
      </c>
      <c r="AF102" s="736">
        <v>0</v>
      </c>
      <c r="AG102" s="736">
        <v>0</v>
      </c>
      <c r="AH102" s="736">
        <v>0</v>
      </c>
      <c r="AI102" s="736">
        <v>0</v>
      </c>
      <c r="AJ102" s="736">
        <v>0</v>
      </c>
      <c r="AK102" s="736">
        <v>0</v>
      </c>
      <c r="AL102" s="736">
        <v>0</v>
      </c>
      <c r="AM102" s="736">
        <v>0</v>
      </c>
      <c r="AN102" s="736">
        <v>0</v>
      </c>
      <c r="AO102" s="736">
        <v>0</v>
      </c>
      <c r="AP102" s="50"/>
      <c r="AQ102" s="736"/>
      <c r="AR102" s="736"/>
      <c r="AS102" s="736"/>
      <c r="AT102" s="736"/>
      <c r="AU102" s="736">
        <v>0</v>
      </c>
      <c r="AV102" s="736">
        <v>0</v>
      </c>
      <c r="AW102" s="736">
        <v>0</v>
      </c>
      <c r="AX102" s="736">
        <v>0</v>
      </c>
      <c r="AY102" s="736">
        <v>0</v>
      </c>
      <c r="AZ102" s="736">
        <v>0</v>
      </c>
      <c r="BA102" s="736">
        <v>0</v>
      </c>
      <c r="BB102" s="736">
        <v>0</v>
      </c>
      <c r="BC102" s="736">
        <v>0</v>
      </c>
      <c r="BD102" s="736">
        <v>0</v>
      </c>
      <c r="BE102" s="736">
        <v>0</v>
      </c>
      <c r="BF102" s="736">
        <v>0</v>
      </c>
      <c r="BG102" s="736">
        <v>0</v>
      </c>
      <c r="BH102" s="736">
        <v>0</v>
      </c>
      <c r="BI102" s="736">
        <v>0</v>
      </c>
      <c r="BJ102" s="736">
        <v>0</v>
      </c>
      <c r="BK102" s="736">
        <v>0</v>
      </c>
      <c r="BL102" s="736">
        <v>0</v>
      </c>
      <c r="BM102" s="736">
        <v>0</v>
      </c>
      <c r="BN102" s="736">
        <v>0</v>
      </c>
      <c r="BO102" s="736">
        <v>0</v>
      </c>
      <c r="BP102" s="736">
        <v>0</v>
      </c>
      <c r="BQ102" s="736">
        <v>0</v>
      </c>
      <c r="BR102" s="736">
        <v>0</v>
      </c>
      <c r="BS102" s="736">
        <v>0</v>
      </c>
      <c r="BT102" s="736">
        <v>0</v>
      </c>
    </row>
    <row r="103" spans="2:72">
      <c r="B103" s="733"/>
      <c r="C103" s="733"/>
      <c r="D103" s="733" t="s">
        <v>758</v>
      </c>
      <c r="E103" s="733"/>
      <c r="F103" s="733"/>
      <c r="G103" s="733"/>
      <c r="H103" s="733">
        <v>2015</v>
      </c>
      <c r="I103" s="641" t="s">
        <v>573</v>
      </c>
      <c r="J103" s="641" t="s">
        <v>587</v>
      </c>
      <c r="L103" s="736"/>
      <c r="M103" s="736"/>
      <c r="N103" s="736"/>
      <c r="O103" s="736"/>
      <c r="P103" s="736">
        <v>0</v>
      </c>
      <c r="Q103" s="736">
        <v>0</v>
      </c>
      <c r="R103" s="736">
        <v>0</v>
      </c>
      <c r="S103" s="736">
        <v>0</v>
      </c>
      <c r="T103" s="736">
        <v>0</v>
      </c>
      <c r="U103" s="736">
        <v>0</v>
      </c>
      <c r="V103" s="736">
        <v>0</v>
      </c>
      <c r="W103" s="736">
        <v>0</v>
      </c>
      <c r="X103" s="736">
        <v>0</v>
      </c>
      <c r="Y103" s="736">
        <v>0</v>
      </c>
      <c r="Z103" s="736">
        <v>0</v>
      </c>
      <c r="AA103" s="736">
        <v>0</v>
      </c>
      <c r="AB103" s="736">
        <v>0</v>
      </c>
      <c r="AC103" s="736">
        <v>0</v>
      </c>
      <c r="AD103" s="736">
        <v>0</v>
      </c>
      <c r="AE103" s="736">
        <v>0</v>
      </c>
      <c r="AF103" s="736">
        <v>0</v>
      </c>
      <c r="AG103" s="736">
        <v>0</v>
      </c>
      <c r="AH103" s="736">
        <v>0</v>
      </c>
      <c r="AI103" s="736">
        <v>0</v>
      </c>
      <c r="AJ103" s="736">
        <v>0</v>
      </c>
      <c r="AK103" s="736">
        <v>0</v>
      </c>
      <c r="AL103" s="736">
        <v>0</v>
      </c>
      <c r="AM103" s="736">
        <v>0</v>
      </c>
      <c r="AN103" s="736">
        <v>0</v>
      </c>
      <c r="AO103" s="736">
        <v>0</v>
      </c>
      <c r="AP103" s="50"/>
      <c r="AQ103" s="736"/>
      <c r="AR103" s="736"/>
      <c r="AS103" s="736"/>
      <c r="AT103" s="736"/>
      <c r="AU103" s="736">
        <v>0</v>
      </c>
      <c r="AV103" s="736">
        <v>0</v>
      </c>
      <c r="AW103" s="736">
        <v>0</v>
      </c>
      <c r="AX103" s="736">
        <v>0</v>
      </c>
      <c r="AY103" s="736">
        <v>0</v>
      </c>
      <c r="AZ103" s="736">
        <v>0</v>
      </c>
      <c r="BA103" s="736">
        <v>0</v>
      </c>
      <c r="BB103" s="736">
        <v>0</v>
      </c>
      <c r="BC103" s="736">
        <v>0</v>
      </c>
      <c r="BD103" s="736">
        <v>0</v>
      </c>
      <c r="BE103" s="736">
        <v>0</v>
      </c>
      <c r="BF103" s="736">
        <v>0</v>
      </c>
      <c r="BG103" s="736">
        <v>0</v>
      </c>
      <c r="BH103" s="736">
        <v>0</v>
      </c>
      <c r="BI103" s="736">
        <v>0</v>
      </c>
      <c r="BJ103" s="736">
        <v>0</v>
      </c>
      <c r="BK103" s="736">
        <v>0</v>
      </c>
      <c r="BL103" s="736">
        <v>0</v>
      </c>
      <c r="BM103" s="736">
        <v>0</v>
      </c>
      <c r="BN103" s="736">
        <v>0</v>
      </c>
      <c r="BO103" s="736">
        <v>0</v>
      </c>
      <c r="BP103" s="736">
        <v>0</v>
      </c>
      <c r="BQ103" s="736">
        <v>0</v>
      </c>
      <c r="BR103" s="736">
        <v>0</v>
      </c>
      <c r="BS103" s="736">
        <v>0</v>
      </c>
      <c r="BT103" s="736">
        <v>0</v>
      </c>
    </row>
    <row r="104" spans="2:72">
      <c r="B104" s="733"/>
      <c r="C104" s="733"/>
      <c r="D104" s="733" t="s">
        <v>759</v>
      </c>
      <c r="E104" s="733"/>
      <c r="F104" s="733"/>
      <c r="G104" s="733"/>
      <c r="H104" s="733">
        <v>2015</v>
      </c>
      <c r="I104" s="641" t="s">
        <v>573</v>
      </c>
      <c r="J104" s="641" t="s">
        <v>587</v>
      </c>
      <c r="L104" s="736"/>
      <c r="M104" s="736"/>
      <c r="N104" s="736"/>
      <c r="O104" s="736"/>
      <c r="P104" s="736">
        <v>0</v>
      </c>
      <c r="Q104" s="736">
        <v>0</v>
      </c>
      <c r="R104" s="736">
        <v>0</v>
      </c>
      <c r="S104" s="736">
        <v>0</v>
      </c>
      <c r="T104" s="736">
        <v>0</v>
      </c>
      <c r="U104" s="736">
        <v>0</v>
      </c>
      <c r="V104" s="736">
        <v>0</v>
      </c>
      <c r="W104" s="736">
        <v>0</v>
      </c>
      <c r="X104" s="736">
        <v>0</v>
      </c>
      <c r="Y104" s="736">
        <v>0</v>
      </c>
      <c r="Z104" s="736">
        <v>0</v>
      </c>
      <c r="AA104" s="736">
        <v>0</v>
      </c>
      <c r="AB104" s="736">
        <v>0</v>
      </c>
      <c r="AC104" s="736">
        <v>0</v>
      </c>
      <c r="AD104" s="736">
        <v>0</v>
      </c>
      <c r="AE104" s="736">
        <v>0</v>
      </c>
      <c r="AF104" s="736">
        <v>0</v>
      </c>
      <c r="AG104" s="736">
        <v>0</v>
      </c>
      <c r="AH104" s="736">
        <v>0</v>
      </c>
      <c r="AI104" s="736">
        <v>0</v>
      </c>
      <c r="AJ104" s="736">
        <v>0</v>
      </c>
      <c r="AK104" s="736">
        <v>0</v>
      </c>
      <c r="AL104" s="736">
        <v>0</v>
      </c>
      <c r="AM104" s="736">
        <v>0</v>
      </c>
      <c r="AN104" s="736">
        <v>0</v>
      </c>
      <c r="AO104" s="736">
        <v>0</v>
      </c>
      <c r="AP104" s="50"/>
      <c r="AQ104" s="736"/>
      <c r="AR104" s="736"/>
      <c r="AS104" s="736"/>
      <c r="AT104" s="736"/>
      <c r="AU104" s="736">
        <v>0</v>
      </c>
      <c r="AV104" s="736">
        <v>0</v>
      </c>
      <c r="AW104" s="736">
        <v>0</v>
      </c>
      <c r="AX104" s="736">
        <v>0</v>
      </c>
      <c r="AY104" s="736">
        <v>0</v>
      </c>
      <c r="AZ104" s="736">
        <v>0</v>
      </c>
      <c r="BA104" s="736">
        <v>0</v>
      </c>
      <c r="BB104" s="736">
        <v>0</v>
      </c>
      <c r="BC104" s="736">
        <v>0</v>
      </c>
      <c r="BD104" s="736">
        <v>0</v>
      </c>
      <c r="BE104" s="736">
        <v>0</v>
      </c>
      <c r="BF104" s="736">
        <v>0</v>
      </c>
      <c r="BG104" s="736">
        <v>0</v>
      </c>
      <c r="BH104" s="736">
        <v>0</v>
      </c>
      <c r="BI104" s="736">
        <v>0</v>
      </c>
      <c r="BJ104" s="736">
        <v>0</v>
      </c>
      <c r="BK104" s="736">
        <v>0</v>
      </c>
      <c r="BL104" s="736">
        <v>0</v>
      </c>
      <c r="BM104" s="736">
        <v>0</v>
      </c>
      <c r="BN104" s="736">
        <v>0</v>
      </c>
      <c r="BO104" s="736">
        <v>0</v>
      </c>
      <c r="BP104" s="736">
        <v>0</v>
      </c>
      <c r="BQ104" s="736">
        <v>0</v>
      </c>
      <c r="BR104" s="736">
        <v>0</v>
      </c>
      <c r="BS104" s="736">
        <v>0</v>
      </c>
      <c r="BT104" s="736">
        <v>0</v>
      </c>
    </row>
    <row r="105" spans="2:72">
      <c r="B105" s="733"/>
      <c r="C105" s="733"/>
      <c r="D105" s="733" t="s">
        <v>760</v>
      </c>
      <c r="E105" s="733"/>
      <c r="F105" s="733"/>
      <c r="G105" s="733"/>
      <c r="H105" s="733">
        <v>2015</v>
      </c>
      <c r="I105" s="641" t="s">
        <v>573</v>
      </c>
      <c r="J105" s="641" t="s">
        <v>587</v>
      </c>
      <c r="L105" s="736"/>
      <c r="M105" s="736"/>
      <c r="N105" s="736"/>
      <c r="O105" s="736"/>
      <c r="P105" s="736">
        <v>0</v>
      </c>
      <c r="Q105" s="736">
        <v>0</v>
      </c>
      <c r="R105" s="736">
        <v>0</v>
      </c>
      <c r="S105" s="736">
        <v>0</v>
      </c>
      <c r="T105" s="736">
        <v>0</v>
      </c>
      <c r="U105" s="736">
        <v>0</v>
      </c>
      <c r="V105" s="736">
        <v>0</v>
      </c>
      <c r="W105" s="736">
        <v>0</v>
      </c>
      <c r="X105" s="736">
        <v>0</v>
      </c>
      <c r="Y105" s="736">
        <v>0</v>
      </c>
      <c r="Z105" s="736">
        <v>0</v>
      </c>
      <c r="AA105" s="736">
        <v>0</v>
      </c>
      <c r="AB105" s="736">
        <v>0</v>
      </c>
      <c r="AC105" s="736">
        <v>0</v>
      </c>
      <c r="AD105" s="736">
        <v>0</v>
      </c>
      <c r="AE105" s="736">
        <v>0</v>
      </c>
      <c r="AF105" s="736">
        <v>0</v>
      </c>
      <c r="AG105" s="736">
        <v>0</v>
      </c>
      <c r="AH105" s="736">
        <v>0</v>
      </c>
      <c r="AI105" s="736">
        <v>0</v>
      </c>
      <c r="AJ105" s="736">
        <v>0</v>
      </c>
      <c r="AK105" s="736">
        <v>0</v>
      </c>
      <c r="AL105" s="736">
        <v>0</v>
      </c>
      <c r="AM105" s="736">
        <v>0</v>
      </c>
      <c r="AN105" s="736">
        <v>0</v>
      </c>
      <c r="AO105" s="736">
        <v>0</v>
      </c>
      <c r="AP105" s="50"/>
      <c r="AQ105" s="736"/>
      <c r="AR105" s="736"/>
      <c r="AS105" s="736"/>
      <c r="AT105" s="736"/>
      <c r="AU105" s="736">
        <v>0</v>
      </c>
      <c r="AV105" s="736">
        <v>0</v>
      </c>
      <c r="AW105" s="736">
        <v>0</v>
      </c>
      <c r="AX105" s="736">
        <v>0</v>
      </c>
      <c r="AY105" s="736">
        <v>0</v>
      </c>
      <c r="AZ105" s="736">
        <v>0</v>
      </c>
      <c r="BA105" s="736">
        <v>0</v>
      </c>
      <c r="BB105" s="736">
        <v>0</v>
      </c>
      <c r="BC105" s="736">
        <v>0</v>
      </c>
      <c r="BD105" s="736">
        <v>0</v>
      </c>
      <c r="BE105" s="736">
        <v>0</v>
      </c>
      <c r="BF105" s="736">
        <v>0</v>
      </c>
      <c r="BG105" s="736">
        <v>0</v>
      </c>
      <c r="BH105" s="736">
        <v>0</v>
      </c>
      <c r="BI105" s="736">
        <v>0</v>
      </c>
      <c r="BJ105" s="736">
        <v>0</v>
      </c>
      <c r="BK105" s="736">
        <v>0</v>
      </c>
      <c r="BL105" s="736">
        <v>0</v>
      </c>
      <c r="BM105" s="736">
        <v>0</v>
      </c>
      <c r="BN105" s="736">
        <v>0</v>
      </c>
      <c r="BO105" s="736">
        <v>0</v>
      </c>
      <c r="BP105" s="736">
        <v>0</v>
      </c>
      <c r="BQ105" s="736">
        <v>0</v>
      </c>
      <c r="BR105" s="736">
        <v>0</v>
      </c>
      <c r="BS105" s="736">
        <v>0</v>
      </c>
      <c r="BT105" s="736">
        <v>0</v>
      </c>
    </row>
    <row r="106" spans="2:72">
      <c r="B106" s="733"/>
      <c r="C106" s="733"/>
      <c r="D106" s="733" t="s">
        <v>761</v>
      </c>
      <c r="E106" s="733"/>
      <c r="F106" s="733"/>
      <c r="G106" s="733"/>
      <c r="H106" s="733">
        <v>2015</v>
      </c>
      <c r="I106" s="641" t="s">
        <v>573</v>
      </c>
      <c r="J106" s="641" t="s">
        <v>587</v>
      </c>
      <c r="L106" s="736"/>
      <c r="M106" s="736"/>
      <c r="N106" s="736"/>
      <c r="O106" s="736"/>
      <c r="P106" s="736">
        <v>0</v>
      </c>
      <c r="Q106" s="736">
        <v>0</v>
      </c>
      <c r="R106" s="736">
        <v>0</v>
      </c>
      <c r="S106" s="736">
        <v>0</v>
      </c>
      <c r="T106" s="736">
        <v>0</v>
      </c>
      <c r="U106" s="736">
        <v>0</v>
      </c>
      <c r="V106" s="736">
        <v>0</v>
      </c>
      <c r="W106" s="736">
        <v>0</v>
      </c>
      <c r="X106" s="736">
        <v>0</v>
      </c>
      <c r="Y106" s="736">
        <v>0</v>
      </c>
      <c r="Z106" s="736">
        <v>0</v>
      </c>
      <c r="AA106" s="736">
        <v>0</v>
      </c>
      <c r="AB106" s="736">
        <v>0</v>
      </c>
      <c r="AC106" s="736">
        <v>0</v>
      </c>
      <c r="AD106" s="736">
        <v>0</v>
      </c>
      <c r="AE106" s="736">
        <v>0</v>
      </c>
      <c r="AF106" s="736">
        <v>0</v>
      </c>
      <c r="AG106" s="736">
        <v>0</v>
      </c>
      <c r="AH106" s="736">
        <v>0</v>
      </c>
      <c r="AI106" s="736">
        <v>0</v>
      </c>
      <c r="AJ106" s="736">
        <v>0</v>
      </c>
      <c r="AK106" s="736">
        <v>0</v>
      </c>
      <c r="AL106" s="736">
        <v>0</v>
      </c>
      <c r="AM106" s="736">
        <v>0</v>
      </c>
      <c r="AN106" s="736">
        <v>0</v>
      </c>
      <c r="AO106" s="736">
        <v>0</v>
      </c>
      <c r="AP106" s="50"/>
      <c r="AQ106" s="736"/>
      <c r="AR106" s="736"/>
      <c r="AS106" s="736"/>
      <c r="AT106" s="736"/>
      <c r="AU106" s="736">
        <v>0</v>
      </c>
      <c r="AV106" s="736">
        <v>0</v>
      </c>
      <c r="AW106" s="736">
        <v>0</v>
      </c>
      <c r="AX106" s="736">
        <v>0</v>
      </c>
      <c r="AY106" s="736">
        <v>0</v>
      </c>
      <c r="AZ106" s="736">
        <v>0</v>
      </c>
      <c r="BA106" s="736">
        <v>0</v>
      </c>
      <c r="BB106" s="736">
        <v>0</v>
      </c>
      <c r="BC106" s="736">
        <v>0</v>
      </c>
      <c r="BD106" s="736">
        <v>0</v>
      </c>
      <c r="BE106" s="736">
        <v>0</v>
      </c>
      <c r="BF106" s="736">
        <v>0</v>
      </c>
      <c r="BG106" s="736">
        <v>0</v>
      </c>
      <c r="BH106" s="736">
        <v>0</v>
      </c>
      <c r="BI106" s="736">
        <v>0</v>
      </c>
      <c r="BJ106" s="736">
        <v>0</v>
      </c>
      <c r="BK106" s="736">
        <v>0</v>
      </c>
      <c r="BL106" s="736">
        <v>0</v>
      </c>
      <c r="BM106" s="736">
        <v>0</v>
      </c>
      <c r="BN106" s="736">
        <v>0</v>
      </c>
      <c r="BO106" s="736">
        <v>0</v>
      </c>
      <c r="BP106" s="736">
        <v>0</v>
      </c>
      <c r="BQ106" s="736">
        <v>0</v>
      </c>
      <c r="BR106" s="736">
        <v>0</v>
      </c>
      <c r="BS106" s="736">
        <v>0</v>
      </c>
      <c r="BT106" s="736">
        <v>0</v>
      </c>
    </row>
    <row r="107" spans="2:72">
      <c r="B107" s="733"/>
      <c r="C107" s="733"/>
      <c r="D107" s="733" t="s">
        <v>762</v>
      </c>
      <c r="E107" s="733"/>
      <c r="F107" s="733"/>
      <c r="G107" s="733"/>
      <c r="H107" s="733">
        <v>2015</v>
      </c>
      <c r="I107" s="641" t="s">
        <v>573</v>
      </c>
      <c r="J107" s="641" t="s">
        <v>587</v>
      </c>
      <c r="L107" s="736"/>
      <c r="M107" s="736"/>
      <c r="N107" s="736"/>
      <c r="O107" s="736"/>
      <c r="P107" s="736">
        <v>0</v>
      </c>
      <c r="Q107" s="736">
        <v>0</v>
      </c>
      <c r="R107" s="736">
        <v>0</v>
      </c>
      <c r="S107" s="736">
        <v>0</v>
      </c>
      <c r="T107" s="736">
        <v>0</v>
      </c>
      <c r="U107" s="736">
        <v>0</v>
      </c>
      <c r="V107" s="736">
        <v>0</v>
      </c>
      <c r="W107" s="736">
        <v>0</v>
      </c>
      <c r="X107" s="736">
        <v>0</v>
      </c>
      <c r="Y107" s="736">
        <v>0</v>
      </c>
      <c r="Z107" s="736">
        <v>0</v>
      </c>
      <c r="AA107" s="736">
        <v>0</v>
      </c>
      <c r="AB107" s="736">
        <v>0</v>
      </c>
      <c r="AC107" s="736">
        <v>0</v>
      </c>
      <c r="AD107" s="736">
        <v>0</v>
      </c>
      <c r="AE107" s="736">
        <v>0</v>
      </c>
      <c r="AF107" s="736">
        <v>0</v>
      </c>
      <c r="AG107" s="736">
        <v>0</v>
      </c>
      <c r="AH107" s="736">
        <v>0</v>
      </c>
      <c r="AI107" s="736">
        <v>0</v>
      </c>
      <c r="AJ107" s="736">
        <v>0</v>
      </c>
      <c r="AK107" s="736">
        <v>0</v>
      </c>
      <c r="AL107" s="736">
        <v>0</v>
      </c>
      <c r="AM107" s="736">
        <v>0</v>
      </c>
      <c r="AN107" s="736">
        <v>0</v>
      </c>
      <c r="AO107" s="736">
        <v>0</v>
      </c>
      <c r="AP107" s="50"/>
      <c r="AQ107" s="736"/>
      <c r="AR107" s="736"/>
      <c r="AS107" s="736"/>
      <c r="AT107" s="736"/>
      <c r="AU107" s="736">
        <v>0</v>
      </c>
      <c r="AV107" s="736">
        <v>0</v>
      </c>
      <c r="AW107" s="736">
        <v>0</v>
      </c>
      <c r="AX107" s="736">
        <v>0</v>
      </c>
      <c r="AY107" s="736">
        <v>0</v>
      </c>
      <c r="AZ107" s="736">
        <v>0</v>
      </c>
      <c r="BA107" s="736">
        <v>0</v>
      </c>
      <c r="BB107" s="736">
        <v>0</v>
      </c>
      <c r="BC107" s="736">
        <v>0</v>
      </c>
      <c r="BD107" s="736">
        <v>0</v>
      </c>
      <c r="BE107" s="736">
        <v>0</v>
      </c>
      <c r="BF107" s="736">
        <v>0</v>
      </c>
      <c r="BG107" s="736">
        <v>0</v>
      </c>
      <c r="BH107" s="736">
        <v>0</v>
      </c>
      <c r="BI107" s="736">
        <v>0</v>
      </c>
      <c r="BJ107" s="736">
        <v>0</v>
      </c>
      <c r="BK107" s="736">
        <v>0</v>
      </c>
      <c r="BL107" s="736">
        <v>0</v>
      </c>
      <c r="BM107" s="736">
        <v>0</v>
      </c>
      <c r="BN107" s="736">
        <v>0</v>
      </c>
      <c r="BO107" s="736">
        <v>0</v>
      </c>
      <c r="BP107" s="736">
        <v>0</v>
      </c>
      <c r="BQ107" s="736">
        <v>0</v>
      </c>
      <c r="BR107" s="736">
        <v>0</v>
      </c>
      <c r="BS107" s="736">
        <v>0</v>
      </c>
      <c r="BT107" s="736">
        <v>0</v>
      </c>
    </row>
    <row r="108" spans="2:72">
      <c r="B108" s="733"/>
      <c r="C108" s="733"/>
      <c r="D108" s="733" t="s">
        <v>763</v>
      </c>
      <c r="E108" s="733"/>
      <c r="F108" s="733"/>
      <c r="G108" s="733"/>
      <c r="H108" s="733">
        <v>2015</v>
      </c>
      <c r="I108" s="641" t="s">
        <v>573</v>
      </c>
      <c r="J108" s="641" t="s">
        <v>587</v>
      </c>
      <c r="L108" s="736"/>
      <c r="M108" s="736"/>
      <c r="N108" s="736"/>
      <c r="O108" s="736"/>
      <c r="P108" s="736">
        <v>0</v>
      </c>
      <c r="Q108" s="736">
        <v>0</v>
      </c>
      <c r="R108" s="736">
        <v>0</v>
      </c>
      <c r="S108" s="736">
        <v>0</v>
      </c>
      <c r="T108" s="736">
        <v>0</v>
      </c>
      <c r="U108" s="736">
        <v>0</v>
      </c>
      <c r="V108" s="736">
        <v>0</v>
      </c>
      <c r="W108" s="736">
        <v>0</v>
      </c>
      <c r="X108" s="736">
        <v>0</v>
      </c>
      <c r="Y108" s="736">
        <v>0</v>
      </c>
      <c r="Z108" s="736">
        <v>0</v>
      </c>
      <c r="AA108" s="736">
        <v>0</v>
      </c>
      <c r="AB108" s="736">
        <v>0</v>
      </c>
      <c r="AC108" s="736">
        <v>0</v>
      </c>
      <c r="AD108" s="736">
        <v>0</v>
      </c>
      <c r="AE108" s="736">
        <v>0</v>
      </c>
      <c r="AF108" s="736">
        <v>0</v>
      </c>
      <c r="AG108" s="736">
        <v>0</v>
      </c>
      <c r="AH108" s="736">
        <v>0</v>
      </c>
      <c r="AI108" s="736">
        <v>0</v>
      </c>
      <c r="AJ108" s="736">
        <v>0</v>
      </c>
      <c r="AK108" s="736">
        <v>0</v>
      </c>
      <c r="AL108" s="736">
        <v>0</v>
      </c>
      <c r="AM108" s="736">
        <v>0</v>
      </c>
      <c r="AN108" s="736">
        <v>0</v>
      </c>
      <c r="AO108" s="736">
        <v>0</v>
      </c>
      <c r="AP108" s="50"/>
      <c r="AQ108" s="736"/>
      <c r="AR108" s="736"/>
      <c r="AS108" s="736"/>
      <c r="AT108" s="736"/>
      <c r="AU108" s="736">
        <v>0</v>
      </c>
      <c r="AV108" s="736">
        <v>0</v>
      </c>
      <c r="AW108" s="736">
        <v>0</v>
      </c>
      <c r="AX108" s="736">
        <v>0</v>
      </c>
      <c r="AY108" s="736">
        <v>0</v>
      </c>
      <c r="AZ108" s="736">
        <v>0</v>
      </c>
      <c r="BA108" s="736">
        <v>0</v>
      </c>
      <c r="BB108" s="736">
        <v>0</v>
      </c>
      <c r="BC108" s="736">
        <v>0</v>
      </c>
      <c r="BD108" s="736">
        <v>0</v>
      </c>
      <c r="BE108" s="736">
        <v>0</v>
      </c>
      <c r="BF108" s="736">
        <v>0</v>
      </c>
      <c r="BG108" s="736">
        <v>0</v>
      </c>
      <c r="BH108" s="736">
        <v>0</v>
      </c>
      <c r="BI108" s="736">
        <v>0</v>
      </c>
      <c r="BJ108" s="736">
        <v>0</v>
      </c>
      <c r="BK108" s="736">
        <v>0</v>
      </c>
      <c r="BL108" s="736">
        <v>0</v>
      </c>
      <c r="BM108" s="736">
        <v>0</v>
      </c>
      <c r="BN108" s="736">
        <v>0</v>
      </c>
      <c r="BO108" s="736">
        <v>0</v>
      </c>
      <c r="BP108" s="736">
        <v>0</v>
      </c>
      <c r="BQ108" s="736">
        <v>0</v>
      </c>
      <c r="BR108" s="736">
        <v>0</v>
      </c>
      <c r="BS108" s="736">
        <v>0</v>
      </c>
      <c r="BT108" s="736">
        <v>0</v>
      </c>
    </row>
    <row r="109" spans="2:72">
      <c r="B109" s="733"/>
      <c r="C109" s="733"/>
      <c r="D109" s="733" t="s">
        <v>764</v>
      </c>
      <c r="E109" s="733"/>
      <c r="F109" s="733"/>
      <c r="G109" s="733"/>
      <c r="H109" s="733">
        <v>2015</v>
      </c>
      <c r="I109" s="641" t="s">
        <v>573</v>
      </c>
      <c r="J109" s="641" t="s">
        <v>587</v>
      </c>
      <c r="L109" s="736"/>
      <c r="M109" s="736"/>
      <c r="N109" s="736"/>
      <c r="O109" s="736"/>
      <c r="P109" s="736">
        <v>0</v>
      </c>
      <c r="Q109" s="736">
        <v>0</v>
      </c>
      <c r="R109" s="736">
        <v>0</v>
      </c>
      <c r="S109" s="736">
        <v>0</v>
      </c>
      <c r="T109" s="736">
        <v>0</v>
      </c>
      <c r="U109" s="736">
        <v>0</v>
      </c>
      <c r="V109" s="736">
        <v>0</v>
      </c>
      <c r="W109" s="736">
        <v>0</v>
      </c>
      <c r="X109" s="736">
        <v>0</v>
      </c>
      <c r="Y109" s="736">
        <v>0</v>
      </c>
      <c r="Z109" s="736">
        <v>0</v>
      </c>
      <c r="AA109" s="736">
        <v>0</v>
      </c>
      <c r="AB109" s="736">
        <v>0</v>
      </c>
      <c r="AC109" s="736">
        <v>0</v>
      </c>
      <c r="AD109" s="736">
        <v>0</v>
      </c>
      <c r="AE109" s="736">
        <v>0</v>
      </c>
      <c r="AF109" s="736">
        <v>0</v>
      </c>
      <c r="AG109" s="736">
        <v>0</v>
      </c>
      <c r="AH109" s="736">
        <v>0</v>
      </c>
      <c r="AI109" s="736">
        <v>0</v>
      </c>
      <c r="AJ109" s="736">
        <v>0</v>
      </c>
      <c r="AK109" s="736">
        <v>0</v>
      </c>
      <c r="AL109" s="736">
        <v>0</v>
      </c>
      <c r="AM109" s="736">
        <v>0</v>
      </c>
      <c r="AN109" s="736">
        <v>0</v>
      </c>
      <c r="AO109" s="736">
        <v>0</v>
      </c>
      <c r="AP109" s="50"/>
      <c r="AQ109" s="736"/>
      <c r="AR109" s="736"/>
      <c r="AS109" s="736"/>
      <c r="AT109" s="736"/>
      <c r="AU109" s="736">
        <v>0</v>
      </c>
      <c r="AV109" s="736">
        <v>0</v>
      </c>
      <c r="AW109" s="736">
        <v>0</v>
      </c>
      <c r="AX109" s="736">
        <v>0</v>
      </c>
      <c r="AY109" s="736">
        <v>0</v>
      </c>
      <c r="AZ109" s="736">
        <v>0</v>
      </c>
      <c r="BA109" s="736">
        <v>0</v>
      </c>
      <c r="BB109" s="736">
        <v>0</v>
      </c>
      <c r="BC109" s="736">
        <v>0</v>
      </c>
      <c r="BD109" s="736">
        <v>0</v>
      </c>
      <c r="BE109" s="736">
        <v>0</v>
      </c>
      <c r="BF109" s="736">
        <v>0</v>
      </c>
      <c r="BG109" s="736">
        <v>0</v>
      </c>
      <c r="BH109" s="736">
        <v>0</v>
      </c>
      <c r="BI109" s="736">
        <v>0</v>
      </c>
      <c r="BJ109" s="736">
        <v>0</v>
      </c>
      <c r="BK109" s="736">
        <v>0</v>
      </c>
      <c r="BL109" s="736">
        <v>0</v>
      </c>
      <c r="BM109" s="736">
        <v>0</v>
      </c>
      <c r="BN109" s="736">
        <v>0</v>
      </c>
      <c r="BO109" s="736">
        <v>0</v>
      </c>
      <c r="BP109" s="736">
        <v>0</v>
      </c>
      <c r="BQ109" s="736">
        <v>0</v>
      </c>
      <c r="BR109" s="736">
        <v>0</v>
      </c>
      <c r="BS109" s="736">
        <v>0</v>
      </c>
      <c r="BT109" s="736">
        <v>0</v>
      </c>
    </row>
    <row r="110" spans="2:72">
      <c r="B110" s="733"/>
      <c r="C110" s="733"/>
      <c r="D110" s="733" t="s">
        <v>765</v>
      </c>
      <c r="E110" s="733"/>
      <c r="F110" s="733"/>
      <c r="G110" s="733"/>
      <c r="H110" s="733">
        <v>2015</v>
      </c>
      <c r="I110" s="641" t="s">
        <v>573</v>
      </c>
      <c r="J110" s="641" t="s">
        <v>587</v>
      </c>
      <c r="L110" s="736"/>
      <c r="M110" s="736"/>
      <c r="N110" s="736"/>
      <c r="O110" s="736"/>
      <c r="P110" s="736">
        <v>0</v>
      </c>
      <c r="Q110" s="736">
        <v>0</v>
      </c>
      <c r="R110" s="736">
        <v>0</v>
      </c>
      <c r="S110" s="736">
        <v>0</v>
      </c>
      <c r="T110" s="736">
        <v>0</v>
      </c>
      <c r="U110" s="736">
        <v>0</v>
      </c>
      <c r="V110" s="736">
        <v>0</v>
      </c>
      <c r="W110" s="736">
        <v>0</v>
      </c>
      <c r="X110" s="736">
        <v>0</v>
      </c>
      <c r="Y110" s="736">
        <v>0</v>
      </c>
      <c r="Z110" s="736">
        <v>0</v>
      </c>
      <c r="AA110" s="736">
        <v>0</v>
      </c>
      <c r="AB110" s="736">
        <v>0</v>
      </c>
      <c r="AC110" s="736">
        <v>0</v>
      </c>
      <c r="AD110" s="736">
        <v>0</v>
      </c>
      <c r="AE110" s="736">
        <v>0</v>
      </c>
      <c r="AF110" s="736">
        <v>0</v>
      </c>
      <c r="AG110" s="736">
        <v>0</v>
      </c>
      <c r="AH110" s="736">
        <v>0</v>
      </c>
      <c r="AI110" s="736">
        <v>0</v>
      </c>
      <c r="AJ110" s="736">
        <v>0</v>
      </c>
      <c r="AK110" s="736">
        <v>0</v>
      </c>
      <c r="AL110" s="736">
        <v>0</v>
      </c>
      <c r="AM110" s="736">
        <v>0</v>
      </c>
      <c r="AN110" s="736">
        <v>0</v>
      </c>
      <c r="AO110" s="736">
        <v>0</v>
      </c>
      <c r="AP110" s="50"/>
      <c r="AQ110" s="736"/>
      <c r="AR110" s="736"/>
      <c r="AS110" s="736"/>
      <c r="AT110" s="736"/>
      <c r="AU110" s="736">
        <v>0</v>
      </c>
      <c r="AV110" s="736">
        <v>0</v>
      </c>
      <c r="AW110" s="736">
        <v>0</v>
      </c>
      <c r="AX110" s="736">
        <v>0</v>
      </c>
      <c r="AY110" s="736">
        <v>0</v>
      </c>
      <c r="AZ110" s="736">
        <v>0</v>
      </c>
      <c r="BA110" s="736">
        <v>0</v>
      </c>
      <c r="BB110" s="736">
        <v>0</v>
      </c>
      <c r="BC110" s="736">
        <v>0</v>
      </c>
      <c r="BD110" s="736">
        <v>0</v>
      </c>
      <c r="BE110" s="736">
        <v>0</v>
      </c>
      <c r="BF110" s="736">
        <v>0</v>
      </c>
      <c r="BG110" s="736">
        <v>0</v>
      </c>
      <c r="BH110" s="736">
        <v>0</v>
      </c>
      <c r="BI110" s="736">
        <v>0</v>
      </c>
      <c r="BJ110" s="736">
        <v>0</v>
      </c>
      <c r="BK110" s="736">
        <v>0</v>
      </c>
      <c r="BL110" s="736">
        <v>0</v>
      </c>
      <c r="BM110" s="736">
        <v>0</v>
      </c>
      <c r="BN110" s="736">
        <v>0</v>
      </c>
      <c r="BO110" s="736">
        <v>0</v>
      </c>
      <c r="BP110" s="736">
        <v>0</v>
      </c>
      <c r="BQ110" s="736">
        <v>0</v>
      </c>
      <c r="BR110" s="736">
        <v>0</v>
      </c>
      <c r="BS110" s="736">
        <v>0</v>
      </c>
      <c r="BT110" s="736">
        <v>0</v>
      </c>
    </row>
    <row r="111" spans="2:72">
      <c r="B111" s="733"/>
      <c r="C111" s="733"/>
      <c r="D111" s="733" t="s">
        <v>766</v>
      </c>
      <c r="E111" s="733"/>
      <c r="F111" s="733"/>
      <c r="G111" s="733"/>
      <c r="H111" s="733">
        <v>2015</v>
      </c>
      <c r="I111" s="641" t="s">
        <v>573</v>
      </c>
      <c r="J111" s="641" t="s">
        <v>587</v>
      </c>
      <c r="L111" s="736"/>
      <c r="M111" s="736"/>
      <c r="N111" s="736"/>
      <c r="O111" s="736"/>
      <c r="P111" s="736">
        <v>0</v>
      </c>
      <c r="Q111" s="736">
        <v>0</v>
      </c>
      <c r="R111" s="736">
        <v>0</v>
      </c>
      <c r="S111" s="736">
        <v>0</v>
      </c>
      <c r="T111" s="736">
        <v>0</v>
      </c>
      <c r="U111" s="736">
        <v>0</v>
      </c>
      <c r="V111" s="736">
        <v>0</v>
      </c>
      <c r="W111" s="736">
        <v>0</v>
      </c>
      <c r="X111" s="736">
        <v>0</v>
      </c>
      <c r="Y111" s="736">
        <v>0</v>
      </c>
      <c r="Z111" s="736">
        <v>0</v>
      </c>
      <c r="AA111" s="736">
        <v>0</v>
      </c>
      <c r="AB111" s="736">
        <v>0</v>
      </c>
      <c r="AC111" s="736">
        <v>0</v>
      </c>
      <c r="AD111" s="736">
        <v>0</v>
      </c>
      <c r="AE111" s="736">
        <v>0</v>
      </c>
      <c r="AF111" s="736">
        <v>0</v>
      </c>
      <c r="AG111" s="736">
        <v>0</v>
      </c>
      <c r="AH111" s="736">
        <v>0</v>
      </c>
      <c r="AI111" s="736">
        <v>0</v>
      </c>
      <c r="AJ111" s="736">
        <v>0</v>
      </c>
      <c r="AK111" s="736">
        <v>0</v>
      </c>
      <c r="AL111" s="736">
        <v>0</v>
      </c>
      <c r="AM111" s="736">
        <v>0</v>
      </c>
      <c r="AN111" s="736">
        <v>0</v>
      </c>
      <c r="AO111" s="736">
        <v>0</v>
      </c>
      <c r="AP111" s="50"/>
      <c r="AQ111" s="736"/>
      <c r="AR111" s="736"/>
      <c r="AS111" s="736"/>
      <c r="AT111" s="736"/>
      <c r="AU111" s="736">
        <v>0</v>
      </c>
      <c r="AV111" s="736">
        <v>0</v>
      </c>
      <c r="AW111" s="736">
        <v>0</v>
      </c>
      <c r="AX111" s="736">
        <v>0</v>
      </c>
      <c r="AY111" s="736">
        <v>0</v>
      </c>
      <c r="AZ111" s="736">
        <v>0</v>
      </c>
      <c r="BA111" s="736">
        <v>0</v>
      </c>
      <c r="BB111" s="736">
        <v>0</v>
      </c>
      <c r="BC111" s="736">
        <v>0</v>
      </c>
      <c r="BD111" s="736">
        <v>0</v>
      </c>
      <c r="BE111" s="736">
        <v>0</v>
      </c>
      <c r="BF111" s="736">
        <v>0</v>
      </c>
      <c r="BG111" s="736">
        <v>0</v>
      </c>
      <c r="BH111" s="736">
        <v>0</v>
      </c>
      <c r="BI111" s="736">
        <v>0</v>
      </c>
      <c r="BJ111" s="736">
        <v>0</v>
      </c>
      <c r="BK111" s="736">
        <v>0</v>
      </c>
      <c r="BL111" s="736">
        <v>0</v>
      </c>
      <c r="BM111" s="736">
        <v>0</v>
      </c>
      <c r="BN111" s="736">
        <v>0</v>
      </c>
      <c r="BO111" s="736">
        <v>0</v>
      </c>
      <c r="BP111" s="736">
        <v>0</v>
      </c>
      <c r="BQ111" s="736">
        <v>0</v>
      </c>
      <c r="BR111" s="736">
        <v>0</v>
      </c>
      <c r="BS111" s="736">
        <v>0</v>
      </c>
      <c r="BT111" s="736">
        <v>0</v>
      </c>
    </row>
    <row r="112" spans="2:72">
      <c r="B112" s="733"/>
      <c r="C112" s="733"/>
      <c r="D112" s="733" t="s">
        <v>767</v>
      </c>
      <c r="E112" s="733"/>
      <c r="F112" s="733"/>
      <c r="G112" s="733"/>
      <c r="H112" s="733">
        <v>2015</v>
      </c>
      <c r="I112" s="641" t="s">
        <v>573</v>
      </c>
      <c r="J112" s="641" t="s">
        <v>587</v>
      </c>
      <c r="L112" s="736"/>
      <c r="M112" s="736"/>
      <c r="N112" s="736"/>
      <c r="O112" s="736"/>
      <c r="P112" s="736">
        <v>0</v>
      </c>
      <c r="Q112" s="736">
        <v>0</v>
      </c>
      <c r="R112" s="736">
        <v>0</v>
      </c>
      <c r="S112" s="736">
        <v>0</v>
      </c>
      <c r="T112" s="736">
        <v>0</v>
      </c>
      <c r="U112" s="736">
        <v>0</v>
      </c>
      <c r="V112" s="736">
        <v>0</v>
      </c>
      <c r="W112" s="736">
        <v>0</v>
      </c>
      <c r="X112" s="736">
        <v>0</v>
      </c>
      <c r="Y112" s="736">
        <v>0</v>
      </c>
      <c r="Z112" s="736">
        <v>0</v>
      </c>
      <c r="AA112" s="736">
        <v>0</v>
      </c>
      <c r="AB112" s="736">
        <v>0</v>
      </c>
      <c r="AC112" s="736">
        <v>0</v>
      </c>
      <c r="AD112" s="736">
        <v>0</v>
      </c>
      <c r="AE112" s="736">
        <v>0</v>
      </c>
      <c r="AF112" s="736">
        <v>0</v>
      </c>
      <c r="AG112" s="736">
        <v>0</v>
      </c>
      <c r="AH112" s="736">
        <v>0</v>
      </c>
      <c r="AI112" s="736">
        <v>0</v>
      </c>
      <c r="AJ112" s="736">
        <v>0</v>
      </c>
      <c r="AK112" s="736">
        <v>0</v>
      </c>
      <c r="AL112" s="736">
        <v>0</v>
      </c>
      <c r="AM112" s="736">
        <v>0</v>
      </c>
      <c r="AN112" s="736">
        <v>0</v>
      </c>
      <c r="AO112" s="736">
        <v>0</v>
      </c>
      <c r="AP112" s="50"/>
      <c r="AQ112" s="736"/>
      <c r="AR112" s="736"/>
      <c r="AS112" s="736"/>
      <c r="AT112" s="736"/>
      <c r="AU112" s="736">
        <v>0</v>
      </c>
      <c r="AV112" s="736">
        <v>0</v>
      </c>
      <c r="AW112" s="736">
        <v>0</v>
      </c>
      <c r="AX112" s="736">
        <v>0</v>
      </c>
      <c r="AY112" s="736">
        <v>0</v>
      </c>
      <c r="AZ112" s="736">
        <v>0</v>
      </c>
      <c r="BA112" s="736">
        <v>0</v>
      </c>
      <c r="BB112" s="736">
        <v>0</v>
      </c>
      <c r="BC112" s="736">
        <v>0</v>
      </c>
      <c r="BD112" s="736">
        <v>0</v>
      </c>
      <c r="BE112" s="736">
        <v>0</v>
      </c>
      <c r="BF112" s="736">
        <v>0</v>
      </c>
      <c r="BG112" s="736">
        <v>0</v>
      </c>
      <c r="BH112" s="736">
        <v>0</v>
      </c>
      <c r="BI112" s="736">
        <v>0</v>
      </c>
      <c r="BJ112" s="736">
        <v>0</v>
      </c>
      <c r="BK112" s="736">
        <v>0</v>
      </c>
      <c r="BL112" s="736">
        <v>0</v>
      </c>
      <c r="BM112" s="736">
        <v>0</v>
      </c>
      <c r="BN112" s="736">
        <v>0</v>
      </c>
      <c r="BO112" s="736">
        <v>0</v>
      </c>
      <c r="BP112" s="736">
        <v>0</v>
      </c>
      <c r="BQ112" s="736">
        <v>0</v>
      </c>
      <c r="BR112" s="736">
        <v>0</v>
      </c>
      <c r="BS112" s="736">
        <v>0</v>
      </c>
      <c r="BT112" s="736">
        <v>0</v>
      </c>
    </row>
    <row r="113" spans="2:72">
      <c r="B113" s="733"/>
      <c r="C113" s="733"/>
      <c r="D113" s="733" t="s">
        <v>768</v>
      </c>
      <c r="E113" s="733"/>
      <c r="F113" s="733"/>
      <c r="G113" s="733"/>
      <c r="H113" s="733">
        <v>2015</v>
      </c>
      <c r="I113" s="641" t="s">
        <v>573</v>
      </c>
      <c r="J113" s="641" t="s">
        <v>587</v>
      </c>
      <c r="L113" s="736"/>
      <c r="M113" s="736"/>
      <c r="N113" s="736"/>
      <c r="O113" s="736"/>
      <c r="P113" s="736">
        <v>0</v>
      </c>
      <c r="Q113" s="736">
        <v>0</v>
      </c>
      <c r="R113" s="736">
        <v>0</v>
      </c>
      <c r="S113" s="736">
        <v>0</v>
      </c>
      <c r="T113" s="736">
        <v>0</v>
      </c>
      <c r="U113" s="736">
        <v>0</v>
      </c>
      <c r="V113" s="736">
        <v>0</v>
      </c>
      <c r="W113" s="736">
        <v>0</v>
      </c>
      <c r="X113" s="736">
        <v>0</v>
      </c>
      <c r="Y113" s="736">
        <v>0</v>
      </c>
      <c r="Z113" s="736">
        <v>0</v>
      </c>
      <c r="AA113" s="736">
        <v>0</v>
      </c>
      <c r="AB113" s="736">
        <v>0</v>
      </c>
      <c r="AC113" s="736">
        <v>0</v>
      </c>
      <c r="AD113" s="736">
        <v>0</v>
      </c>
      <c r="AE113" s="736">
        <v>0</v>
      </c>
      <c r="AF113" s="736">
        <v>0</v>
      </c>
      <c r="AG113" s="736">
        <v>0</v>
      </c>
      <c r="AH113" s="736">
        <v>0</v>
      </c>
      <c r="AI113" s="736">
        <v>0</v>
      </c>
      <c r="AJ113" s="736">
        <v>0</v>
      </c>
      <c r="AK113" s="736">
        <v>0</v>
      </c>
      <c r="AL113" s="736">
        <v>0</v>
      </c>
      <c r="AM113" s="736">
        <v>0</v>
      </c>
      <c r="AN113" s="736">
        <v>0</v>
      </c>
      <c r="AO113" s="736">
        <v>0</v>
      </c>
      <c r="AP113" s="50"/>
      <c r="AQ113" s="736"/>
      <c r="AR113" s="736"/>
      <c r="AS113" s="736"/>
      <c r="AT113" s="736"/>
      <c r="AU113" s="736">
        <v>0</v>
      </c>
      <c r="AV113" s="736">
        <v>0</v>
      </c>
      <c r="AW113" s="736">
        <v>0</v>
      </c>
      <c r="AX113" s="736">
        <v>0</v>
      </c>
      <c r="AY113" s="736">
        <v>0</v>
      </c>
      <c r="AZ113" s="736">
        <v>0</v>
      </c>
      <c r="BA113" s="736">
        <v>0</v>
      </c>
      <c r="BB113" s="736">
        <v>0</v>
      </c>
      <c r="BC113" s="736">
        <v>0</v>
      </c>
      <c r="BD113" s="736">
        <v>0</v>
      </c>
      <c r="BE113" s="736">
        <v>0</v>
      </c>
      <c r="BF113" s="736">
        <v>0</v>
      </c>
      <c r="BG113" s="736">
        <v>0</v>
      </c>
      <c r="BH113" s="736">
        <v>0</v>
      </c>
      <c r="BI113" s="736">
        <v>0</v>
      </c>
      <c r="BJ113" s="736">
        <v>0</v>
      </c>
      <c r="BK113" s="736">
        <v>0</v>
      </c>
      <c r="BL113" s="736">
        <v>0</v>
      </c>
      <c r="BM113" s="736">
        <v>0</v>
      </c>
      <c r="BN113" s="736">
        <v>0</v>
      </c>
      <c r="BO113" s="736">
        <v>0</v>
      </c>
      <c r="BP113" s="736">
        <v>0</v>
      </c>
      <c r="BQ113" s="736">
        <v>0</v>
      </c>
      <c r="BR113" s="736">
        <v>0</v>
      </c>
      <c r="BS113" s="736">
        <v>0</v>
      </c>
      <c r="BT113" s="736">
        <v>0</v>
      </c>
    </row>
    <row r="114" spans="2:72">
      <c r="B114" s="733"/>
      <c r="C114" s="733"/>
      <c r="D114" s="733" t="s">
        <v>769</v>
      </c>
      <c r="E114" s="733"/>
      <c r="F114" s="733"/>
      <c r="G114" s="733"/>
      <c r="H114" s="733">
        <v>2015</v>
      </c>
      <c r="I114" s="641" t="s">
        <v>573</v>
      </c>
      <c r="J114" s="641" t="s">
        <v>587</v>
      </c>
      <c r="L114" s="736"/>
      <c r="M114" s="736"/>
      <c r="N114" s="736"/>
      <c r="O114" s="736"/>
      <c r="P114" s="736">
        <v>0</v>
      </c>
      <c r="Q114" s="736">
        <v>0</v>
      </c>
      <c r="R114" s="736">
        <v>0</v>
      </c>
      <c r="S114" s="736">
        <v>0</v>
      </c>
      <c r="T114" s="736">
        <v>0</v>
      </c>
      <c r="U114" s="736">
        <v>0</v>
      </c>
      <c r="V114" s="736">
        <v>0</v>
      </c>
      <c r="W114" s="736">
        <v>0</v>
      </c>
      <c r="X114" s="736">
        <v>0</v>
      </c>
      <c r="Y114" s="736">
        <v>0</v>
      </c>
      <c r="Z114" s="736">
        <v>0</v>
      </c>
      <c r="AA114" s="736">
        <v>0</v>
      </c>
      <c r="AB114" s="736">
        <v>0</v>
      </c>
      <c r="AC114" s="736">
        <v>0</v>
      </c>
      <c r="AD114" s="736">
        <v>0</v>
      </c>
      <c r="AE114" s="736">
        <v>0</v>
      </c>
      <c r="AF114" s="736">
        <v>0</v>
      </c>
      <c r="AG114" s="736">
        <v>0</v>
      </c>
      <c r="AH114" s="736">
        <v>0</v>
      </c>
      <c r="AI114" s="736">
        <v>0</v>
      </c>
      <c r="AJ114" s="736">
        <v>0</v>
      </c>
      <c r="AK114" s="736">
        <v>0</v>
      </c>
      <c r="AL114" s="736">
        <v>0</v>
      </c>
      <c r="AM114" s="736">
        <v>0</v>
      </c>
      <c r="AN114" s="736">
        <v>0</v>
      </c>
      <c r="AO114" s="736">
        <v>0</v>
      </c>
      <c r="AP114" s="50"/>
      <c r="AQ114" s="736"/>
      <c r="AR114" s="736"/>
      <c r="AS114" s="736"/>
      <c r="AT114" s="736"/>
      <c r="AU114" s="736">
        <v>0</v>
      </c>
      <c r="AV114" s="736">
        <v>0</v>
      </c>
      <c r="AW114" s="736">
        <v>0</v>
      </c>
      <c r="AX114" s="736">
        <v>0</v>
      </c>
      <c r="AY114" s="736">
        <v>0</v>
      </c>
      <c r="AZ114" s="736">
        <v>0</v>
      </c>
      <c r="BA114" s="736">
        <v>0</v>
      </c>
      <c r="BB114" s="736">
        <v>0</v>
      </c>
      <c r="BC114" s="736">
        <v>0</v>
      </c>
      <c r="BD114" s="736">
        <v>0</v>
      </c>
      <c r="BE114" s="736">
        <v>0</v>
      </c>
      <c r="BF114" s="736">
        <v>0</v>
      </c>
      <c r="BG114" s="736">
        <v>0</v>
      </c>
      <c r="BH114" s="736">
        <v>0</v>
      </c>
      <c r="BI114" s="736">
        <v>0</v>
      </c>
      <c r="BJ114" s="736">
        <v>0</v>
      </c>
      <c r="BK114" s="736">
        <v>0</v>
      </c>
      <c r="BL114" s="736">
        <v>0</v>
      </c>
      <c r="BM114" s="736">
        <v>0</v>
      </c>
      <c r="BN114" s="736">
        <v>0</v>
      </c>
      <c r="BO114" s="736">
        <v>0</v>
      </c>
      <c r="BP114" s="736">
        <v>0</v>
      </c>
      <c r="BQ114" s="736">
        <v>0</v>
      </c>
      <c r="BR114" s="736">
        <v>0</v>
      </c>
      <c r="BS114" s="736">
        <v>0</v>
      </c>
      <c r="BT114" s="736">
        <v>0</v>
      </c>
    </row>
    <row r="115" spans="2:72">
      <c r="B115" s="733"/>
      <c r="C115" s="733"/>
      <c r="D115" s="733" t="s">
        <v>770</v>
      </c>
      <c r="E115" s="733"/>
      <c r="F115" s="733"/>
      <c r="G115" s="733"/>
      <c r="H115" s="733">
        <v>2015</v>
      </c>
      <c r="I115" s="641" t="s">
        <v>573</v>
      </c>
      <c r="J115" s="641" t="s">
        <v>587</v>
      </c>
      <c r="L115" s="736"/>
      <c r="M115" s="736"/>
      <c r="N115" s="736"/>
      <c r="O115" s="736"/>
      <c r="P115" s="736">
        <v>0</v>
      </c>
      <c r="Q115" s="736">
        <v>0</v>
      </c>
      <c r="R115" s="736">
        <v>0</v>
      </c>
      <c r="S115" s="736">
        <v>0</v>
      </c>
      <c r="T115" s="736">
        <v>0</v>
      </c>
      <c r="U115" s="736">
        <v>0</v>
      </c>
      <c r="V115" s="736">
        <v>0</v>
      </c>
      <c r="W115" s="736">
        <v>0</v>
      </c>
      <c r="X115" s="736">
        <v>0</v>
      </c>
      <c r="Y115" s="736">
        <v>0</v>
      </c>
      <c r="Z115" s="736">
        <v>0</v>
      </c>
      <c r="AA115" s="736">
        <v>0</v>
      </c>
      <c r="AB115" s="736">
        <v>0</v>
      </c>
      <c r="AC115" s="736">
        <v>0</v>
      </c>
      <c r="AD115" s="736">
        <v>0</v>
      </c>
      <c r="AE115" s="736">
        <v>0</v>
      </c>
      <c r="AF115" s="736">
        <v>0</v>
      </c>
      <c r="AG115" s="736">
        <v>0</v>
      </c>
      <c r="AH115" s="736">
        <v>0</v>
      </c>
      <c r="AI115" s="736">
        <v>0</v>
      </c>
      <c r="AJ115" s="736">
        <v>0</v>
      </c>
      <c r="AK115" s="736">
        <v>0</v>
      </c>
      <c r="AL115" s="736">
        <v>0</v>
      </c>
      <c r="AM115" s="736">
        <v>0</v>
      </c>
      <c r="AN115" s="736">
        <v>0</v>
      </c>
      <c r="AO115" s="736">
        <v>0</v>
      </c>
      <c r="AP115" s="50"/>
      <c r="AQ115" s="736"/>
      <c r="AR115" s="736"/>
      <c r="AS115" s="736"/>
      <c r="AT115" s="736"/>
      <c r="AU115" s="736">
        <v>0</v>
      </c>
      <c r="AV115" s="736">
        <v>0</v>
      </c>
      <c r="AW115" s="736">
        <v>0</v>
      </c>
      <c r="AX115" s="736">
        <v>0</v>
      </c>
      <c r="AY115" s="736">
        <v>0</v>
      </c>
      <c r="AZ115" s="736">
        <v>0</v>
      </c>
      <c r="BA115" s="736">
        <v>0</v>
      </c>
      <c r="BB115" s="736">
        <v>0</v>
      </c>
      <c r="BC115" s="736">
        <v>0</v>
      </c>
      <c r="BD115" s="736">
        <v>0</v>
      </c>
      <c r="BE115" s="736">
        <v>0</v>
      </c>
      <c r="BF115" s="736">
        <v>0</v>
      </c>
      <c r="BG115" s="736">
        <v>0</v>
      </c>
      <c r="BH115" s="736">
        <v>0</v>
      </c>
      <c r="BI115" s="736">
        <v>0</v>
      </c>
      <c r="BJ115" s="736">
        <v>0</v>
      </c>
      <c r="BK115" s="736">
        <v>0</v>
      </c>
      <c r="BL115" s="736">
        <v>0</v>
      </c>
      <c r="BM115" s="736">
        <v>0</v>
      </c>
      <c r="BN115" s="736">
        <v>0</v>
      </c>
      <c r="BO115" s="736">
        <v>0</v>
      </c>
      <c r="BP115" s="736">
        <v>0</v>
      </c>
      <c r="BQ115" s="736">
        <v>0</v>
      </c>
      <c r="BR115" s="736">
        <v>0</v>
      </c>
      <c r="BS115" s="736">
        <v>0</v>
      </c>
      <c r="BT115" s="736">
        <v>0</v>
      </c>
    </row>
    <row r="116" spans="2:72">
      <c r="B116" s="733"/>
      <c r="C116" s="733"/>
      <c r="D116" s="733" t="s">
        <v>771</v>
      </c>
      <c r="E116" s="733"/>
      <c r="F116" s="733"/>
      <c r="G116" s="733"/>
      <c r="H116" s="733">
        <v>2015</v>
      </c>
      <c r="I116" s="641" t="s">
        <v>573</v>
      </c>
      <c r="J116" s="641" t="s">
        <v>587</v>
      </c>
      <c r="L116" s="736"/>
      <c r="M116" s="736"/>
      <c r="N116" s="736"/>
      <c r="O116" s="736"/>
      <c r="P116" s="736">
        <v>0</v>
      </c>
      <c r="Q116" s="736">
        <v>0</v>
      </c>
      <c r="R116" s="736">
        <v>0</v>
      </c>
      <c r="S116" s="736">
        <v>0</v>
      </c>
      <c r="T116" s="736">
        <v>0</v>
      </c>
      <c r="U116" s="736">
        <v>0</v>
      </c>
      <c r="V116" s="736">
        <v>0</v>
      </c>
      <c r="W116" s="736">
        <v>0</v>
      </c>
      <c r="X116" s="736">
        <v>0</v>
      </c>
      <c r="Y116" s="736">
        <v>0</v>
      </c>
      <c r="Z116" s="736">
        <v>0</v>
      </c>
      <c r="AA116" s="736">
        <v>0</v>
      </c>
      <c r="AB116" s="736">
        <v>0</v>
      </c>
      <c r="AC116" s="736">
        <v>0</v>
      </c>
      <c r="AD116" s="736">
        <v>0</v>
      </c>
      <c r="AE116" s="736">
        <v>0</v>
      </c>
      <c r="AF116" s="736">
        <v>0</v>
      </c>
      <c r="AG116" s="736">
        <v>0</v>
      </c>
      <c r="AH116" s="736">
        <v>0</v>
      </c>
      <c r="AI116" s="736">
        <v>0</v>
      </c>
      <c r="AJ116" s="736">
        <v>0</v>
      </c>
      <c r="AK116" s="736">
        <v>0</v>
      </c>
      <c r="AL116" s="736">
        <v>0</v>
      </c>
      <c r="AM116" s="736">
        <v>0</v>
      </c>
      <c r="AN116" s="736">
        <v>0</v>
      </c>
      <c r="AO116" s="736">
        <v>0</v>
      </c>
      <c r="AP116" s="50"/>
      <c r="AQ116" s="736"/>
      <c r="AR116" s="736"/>
      <c r="AS116" s="736"/>
      <c r="AT116" s="736"/>
      <c r="AU116" s="736">
        <v>0</v>
      </c>
      <c r="AV116" s="736">
        <v>0</v>
      </c>
      <c r="AW116" s="736">
        <v>0</v>
      </c>
      <c r="AX116" s="736">
        <v>0</v>
      </c>
      <c r="AY116" s="736">
        <v>0</v>
      </c>
      <c r="AZ116" s="736">
        <v>0</v>
      </c>
      <c r="BA116" s="736">
        <v>0</v>
      </c>
      <c r="BB116" s="736">
        <v>0</v>
      </c>
      <c r="BC116" s="736">
        <v>0</v>
      </c>
      <c r="BD116" s="736">
        <v>0</v>
      </c>
      <c r="BE116" s="736">
        <v>0</v>
      </c>
      <c r="BF116" s="736">
        <v>0</v>
      </c>
      <c r="BG116" s="736">
        <v>0</v>
      </c>
      <c r="BH116" s="736">
        <v>0</v>
      </c>
      <c r="BI116" s="736">
        <v>0</v>
      </c>
      <c r="BJ116" s="736">
        <v>0</v>
      </c>
      <c r="BK116" s="736">
        <v>0</v>
      </c>
      <c r="BL116" s="736">
        <v>0</v>
      </c>
      <c r="BM116" s="736">
        <v>0</v>
      </c>
      <c r="BN116" s="736">
        <v>0</v>
      </c>
      <c r="BO116" s="736">
        <v>0</v>
      </c>
      <c r="BP116" s="736">
        <v>0</v>
      </c>
      <c r="BQ116" s="736">
        <v>0</v>
      </c>
      <c r="BR116" s="736">
        <v>0</v>
      </c>
      <c r="BS116" s="736">
        <v>0</v>
      </c>
      <c r="BT116" s="736">
        <v>0</v>
      </c>
    </row>
    <row r="117" spans="2:72">
      <c r="B117" s="733"/>
      <c r="C117" s="733"/>
      <c r="D117" s="733" t="s">
        <v>772</v>
      </c>
      <c r="E117" s="733"/>
      <c r="F117" s="733"/>
      <c r="G117" s="733"/>
      <c r="H117" s="733">
        <v>2015</v>
      </c>
      <c r="I117" s="641" t="s">
        <v>573</v>
      </c>
      <c r="J117" s="641" t="s">
        <v>587</v>
      </c>
      <c r="L117" s="736"/>
      <c r="M117" s="736"/>
      <c r="N117" s="736"/>
      <c r="O117" s="736"/>
      <c r="P117" s="736">
        <v>0</v>
      </c>
      <c r="Q117" s="736">
        <v>0</v>
      </c>
      <c r="R117" s="736">
        <v>0</v>
      </c>
      <c r="S117" s="736">
        <v>0</v>
      </c>
      <c r="T117" s="736">
        <v>0</v>
      </c>
      <c r="U117" s="736">
        <v>0</v>
      </c>
      <c r="V117" s="736">
        <v>0</v>
      </c>
      <c r="W117" s="736">
        <v>0</v>
      </c>
      <c r="X117" s="736">
        <v>0</v>
      </c>
      <c r="Y117" s="736">
        <v>0</v>
      </c>
      <c r="Z117" s="736">
        <v>0</v>
      </c>
      <c r="AA117" s="736">
        <v>0</v>
      </c>
      <c r="AB117" s="736">
        <v>0</v>
      </c>
      <c r="AC117" s="736">
        <v>0</v>
      </c>
      <c r="AD117" s="736">
        <v>0</v>
      </c>
      <c r="AE117" s="736">
        <v>0</v>
      </c>
      <c r="AF117" s="736">
        <v>0</v>
      </c>
      <c r="AG117" s="736">
        <v>0</v>
      </c>
      <c r="AH117" s="736">
        <v>0</v>
      </c>
      <c r="AI117" s="736">
        <v>0</v>
      </c>
      <c r="AJ117" s="736">
        <v>0</v>
      </c>
      <c r="AK117" s="736">
        <v>0</v>
      </c>
      <c r="AL117" s="736">
        <v>0</v>
      </c>
      <c r="AM117" s="736">
        <v>0</v>
      </c>
      <c r="AN117" s="736">
        <v>0</v>
      </c>
      <c r="AO117" s="736">
        <v>0</v>
      </c>
      <c r="AP117" s="50"/>
      <c r="AQ117" s="736"/>
      <c r="AR117" s="736"/>
      <c r="AS117" s="736"/>
      <c r="AT117" s="736"/>
      <c r="AU117" s="736">
        <v>0</v>
      </c>
      <c r="AV117" s="736">
        <v>0</v>
      </c>
      <c r="AW117" s="736">
        <v>0</v>
      </c>
      <c r="AX117" s="736">
        <v>0</v>
      </c>
      <c r="AY117" s="736">
        <v>0</v>
      </c>
      <c r="AZ117" s="736">
        <v>0</v>
      </c>
      <c r="BA117" s="736">
        <v>0</v>
      </c>
      <c r="BB117" s="736">
        <v>0</v>
      </c>
      <c r="BC117" s="736">
        <v>0</v>
      </c>
      <c r="BD117" s="736">
        <v>0</v>
      </c>
      <c r="BE117" s="736">
        <v>0</v>
      </c>
      <c r="BF117" s="736">
        <v>0</v>
      </c>
      <c r="BG117" s="736">
        <v>0</v>
      </c>
      <c r="BH117" s="736">
        <v>0</v>
      </c>
      <c r="BI117" s="736">
        <v>0</v>
      </c>
      <c r="BJ117" s="736">
        <v>0</v>
      </c>
      <c r="BK117" s="736">
        <v>0</v>
      </c>
      <c r="BL117" s="736">
        <v>0</v>
      </c>
      <c r="BM117" s="736">
        <v>0</v>
      </c>
      <c r="BN117" s="736">
        <v>0</v>
      </c>
      <c r="BO117" s="736">
        <v>0</v>
      </c>
      <c r="BP117" s="736">
        <v>0</v>
      </c>
      <c r="BQ117" s="736">
        <v>0</v>
      </c>
      <c r="BR117" s="736">
        <v>0</v>
      </c>
      <c r="BS117" s="736">
        <v>0</v>
      </c>
      <c r="BT117" s="736">
        <v>0</v>
      </c>
    </row>
    <row r="118" spans="2:72">
      <c r="B118" s="733"/>
      <c r="C118" s="733"/>
      <c r="D118" s="733" t="s">
        <v>773</v>
      </c>
      <c r="E118" s="733"/>
      <c r="F118" s="733"/>
      <c r="G118" s="733"/>
      <c r="H118" s="733">
        <v>2015</v>
      </c>
      <c r="I118" s="641" t="s">
        <v>573</v>
      </c>
      <c r="J118" s="641" t="s">
        <v>587</v>
      </c>
      <c r="L118" s="736"/>
      <c r="M118" s="736"/>
      <c r="N118" s="736"/>
      <c r="O118" s="736"/>
      <c r="P118" s="736">
        <v>0</v>
      </c>
      <c r="Q118" s="736">
        <v>0</v>
      </c>
      <c r="R118" s="736">
        <v>0</v>
      </c>
      <c r="S118" s="736">
        <v>0</v>
      </c>
      <c r="T118" s="736">
        <v>0</v>
      </c>
      <c r="U118" s="736">
        <v>0</v>
      </c>
      <c r="V118" s="736">
        <v>0</v>
      </c>
      <c r="W118" s="736">
        <v>0</v>
      </c>
      <c r="X118" s="736">
        <v>0</v>
      </c>
      <c r="Y118" s="736">
        <v>0</v>
      </c>
      <c r="Z118" s="736">
        <v>0</v>
      </c>
      <c r="AA118" s="736">
        <v>0</v>
      </c>
      <c r="AB118" s="736">
        <v>0</v>
      </c>
      <c r="AC118" s="736">
        <v>0</v>
      </c>
      <c r="AD118" s="736">
        <v>0</v>
      </c>
      <c r="AE118" s="736">
        <v>0</v>
      </c>
      <c r="AF118" s="736">
        <v>0</v>
      </c>
      <c r="AG118" s="736">
        <v>0</v>
      </c>
      <c r="AH118" s="736">
        <v>0</v>
      </c>
      <c r="AI118" s="736">
        <v>0</v>
      </c>
      <c r="AJ118" s="736">
        <v>0</v>
      </c>
      <c r="AK118" s="736">
        <v>0</v>
      </c>
      <c r="AL118" s="736">
        <v>0</v>
      </c>
      <c r="AM118" s="736">
        <v>0</v>
      </c>
      <c r="AN118" s="736">
        <v>0</v>
      </c>
      <c r="AO118" s="736">
        <v>0</v>
      </c>
      <c r="AP118" s="50"/>
      <c r="AQ118" s="736"/>
      <c r="AR118" s="736"/>
      <c r="AS118" s="736"/>
      <c r="AT118" s="736"/>
      <c r="AU118" s="736">
        <v>0</v>
      </c>
      <c r="AV118" s="736">
        <v>0</v>
      </c>
      <c r="AW118" s="736">
        <v>0</v>
      </c>
      <c r="AX118" s="736">
        <v>0</v>
      </c>
      <c r="AY118" s="736">
        <v>0</v>
      </c>
      <c r="AZ118" s="736">
        <v>0</v>
      </c>
      <c r="BA118" s="736">
        <v>0</v>
      </c>
      <c r="BB118" s="736">
        <v>0</v>
      </c>
      <c r="BC118" s="736">
        <v>0</v>
      </c>
      <c r="BD118" s="736">
        <v>0</v>
      </c>
      <c r="BE118" s="736">
        <v>0</v>
      </c>
      <c r="BF118" s="736">
        <v>0</v>
      </c>
      <c r="BG118" s="736">
        <v>0</v>
      </c>
      <c r="BH118" s="736">
        <v>0</v>
      </c>
      <c r="BI118" s="736">
        <v>0</v>
      </c>
      <c r="BJ118" s="736">
        <v>0</v>
      </c>
      <c r="BK118" s="736">
        <v>0</v>
      </c>
      <c r="BL118" s="736">
        <v>0</v>
      </c>
      <c r="BM118" s="736">
        <v>0</v>
      </c>
      <c r="BN118" s="736">
        <v>0</v>
      </c>
      <c r="BO118" s="736">
        <v>0</v>
      </c>
      <c r="BP118" s="736">
        <v>0</v>
      </c>
      <c r="BQ118" s="736">
        <v>0</v>
      </c>
      <c r="BR118" s="736">
        <v>0</v>
      </c>
      <c r="BS118" s="736">
        <v>0</v>
      </c>
      <c r="BT118" s="736">
        <v>0</v>
      </c>
    </row>
    <row r="119" spans="2:72">
      <c r="B119" s="733"/>
      <c r="C119" s="733"/>
      <c r="D119" s="733" t="s">
        <v>774</v>
      </c>
      <c r="E119" s="733"/>
      <c r="F119" s="733"/>
      <c r="G119" s="733"/>
      <c r="H119" s="733">
        <v>2015</v>
      </c>
      <c r="I119" s="641" t="s">
        <v>573</v>
      </c>
      <c r="J119" s="641" t="s">
        <v>587</v>
      </c>
      <c r="L119" s="736"/>
      <c r="M119" s="736"/>
      <c r="N119" s="736"/>
      <c r="O119" s="736"/>
      <c r="P119" s="736">
        <v>0</v>
      </c>
      <c r="Q119" s="736">
        <v>0</v>
      </c>
      <c r="R119" s="736">
        <v>0</v>
      </c>
      <c r="S119" s="736">
        <v>0</v>
      </c>
      <c r="T119" s="736">
        <v>0</v>
      </c>
      <c r="U119" s="736">
        <v>0</v>
      </c>
      <c r="V119" s="736">
        <v>0</v>
      </c>
      <c r="W119" s="736">
        <v>0</v>
      </c>
      <c r="X119" s="736">
        <v>0</v>
      </c>
      <c r="Y119" s="736">
        <v>0</v>
      </c>
      <c r="Z119" s="736">
        <v>0</v>
      </c>
      <c r="AA119" s="736">
        <v>0</v>
      </c>
      <c r="AB119" s="736">
        <v>0</v>
      </c>
      <c r="AC119" s="736">
        <v>0</v>
      </c>
      <c r="AD119" s="736">
        <v>0</v>
      </c>
      <c r="AE119" s="736">
        <v>0</v>
      </c>
      <c r="AF119" s="736">
        <v>0</v>
      </c>
      <c r="AG119" s="736">
        <v>0</v>
      </c>
      <c r="AH119" s="736">
        <v>0</v>
      </c>
      <c r="AI119" s="736">
        <v>0</v>
      </c>
      <c r="AJ119" s="736">
        <v>0</v>
      </c>
      <c r="AK119" s="736">
        <v>0</v>
      </c>
      <c r="AL119" s="736">
        <v>0</v>
      </c>
      <c r="AM119" s="736">
        <v>0</v>
      </c>
      <c r="AN119" s="736">
        <v>0</v>
      </c>
      <c r="AO119" s="736">
        <v>0</v>
      </c>
      <c r="AP119" s="50"/>
      <c r="AQ119" s="736"/>
      <c r="AR119" s="736"/>
      <c r="AS119" s="736"/>
      <c r="AT119" s="736"/>
      <c r="AU119" s="736">
        <v>0</v>
      </c>
      <c r="AV119" s="736">
        <v>0</v>
      </c>
      <c r="AW119" s="736">
        <v>0</v>
      </c>
      <c r="AX119" s="736">
        <v>0</v>
      </c>
      <c r="AY119" s="736">
        <v>0</v>
      </c>
      <c r="AZ119" s="736">
        <v>0</v>
      </c>
      <c r="BA119" s="736">
        <v>0</v>
      </c>
      <c r="BB119" s="736">
        <v>0</v>
      </c>
      <c r="BC119" s="736">
        <v>0</v>
      </c>
      <c r="BD119" s="736">
        <v>0</v>
      </c>
      <c r="BE119" s="736">
        <v>0</v>
      </c>
      <c r="BF119" s="736">
        <v>0</v>
      </c>
      <c r="BG119" s="736">
        <v>0</v>
      </c>
      <c r="BH119" s="736">
        <v>0</v>
      </c>
      <c r="BI119" s="736">
        <v>0</v>
      </c>
      <c r="BJ119" s="736">
        <v>0</v>
      </c>
      <c r="BK119" s="736">
        <v>0</v>
      </c>
      <c r="BL119" s="736">
        <v>0</v>
      </c>
      <c r="BM119" s="736">
        <v>0</v>
      </c>
      <c r="BN119" s="736">
        <v>0</v>
      </c>
      <c r="BO119" s="736">
        <v>0</v>
      </c>
      <c r="BP119" s="736">
        <v>0</v>
      </c>
      <c r="BQ119" s="736">
        <v>0</v>
      </c>
      <c r="BR119" s="736">
        <v>0</v>
      </c>
      <c r="BS119" s="736">
        <v>0</v>
      </c>
      <c r="BT119" s="736">
        <v>0</v>
      </c>
    </row>
    <row r="120" spans="2:72">
      <c r="B120" s="733"/>
      <c r="C120" s="733"/>
      <c r="D120" s="733" t="s">
        <v>775</v>
      </c>
      <c r="E120" s="733"/>
      <c r="F120" s="733"/>
      <c r="G120" s="733"/>
      <c r="H120" s="733">
        <v>2015</v>
      </c>
      <c r="I120" s="641" t="s">
        <v>573</v>
      </c>
      <c r="J120" s="641" t="s">
        <v>587</v>
      </c>
      <c r="L120" s="736"/>
      <c r="M120" s="736"/>
      <c r="N120" s="736"/>
      <c r="O120" s="736"/>
      <c r="P120" s="736">
        <v>0</v>
      </c>
      <c r="Q120" s="736">
        <v>0</v>
      </c>
      <c r="R120" s="736">
        <v>0</v>
      </c>
      <c r="S120" s="736">
        <v>0</v>
      </c>
      <c r="T120" s="736">
        <v>0</v>
      </c>
      <c r="U120" s="736">
        <v>0</v>
      </c>
      <c r="V120" s="736">
        <v>0</v>
      </c>
      <c r="W120" s="736">
        <v>0</v>
      </c>
      <c r="X120" s="736">
        <v>0</v>
      </c>
      <c r="Y120" s="736">
        <v>0</v>
      </c>
      <c r="Z120" s="736">
        <v>0</v>
      </c>
      <c r="AA120" s="736">
        <v>0</v>
      </c>
      <c r="AB120" s="736">
        <v>0</v>
      </c>
      <c r="AC120" s="736">
        <v>0</v>
      </c>
      <c r="AD120" s="736">
        <v>0</v>
      </c>
      <c r="AE120" s="736">
        <v>0</v>
      </c>
      <c r="AF120" s="736">
        <v>0</v>
      </c>
      <c r="AG120" s="736">
        <v>0</v>
      </c>
      <c r="AH120" s="736">
        <v>0</v>
      </c>
      <c r="AI120" s="736">
        <v>0</v>
      </c>
      <c r="AJ120" s="736">
        <v>0</v>
      </c>
      <c r="AK120" s="736">
        <v>0</v>
      </c>
      <c r="AL120" s="736">
        <v>0</v>
      </c>
      <c r="AM120" s="736">
        <v>0</v>
      </c>
      <c r="AN120" s="736">
        <v>0</v>
      </c>
      <c r="AO120" s="736">
        <v>0</v>
      </c>
      <c r="AP120" s="50"/>
      <c r="AQ120" s="736"/>
      <c r="AR120" s="736"/>
      <c r="AS120" s="736"/>
      <c r="AT120" s="736"/>
      <c r="AU120" s="736">
        <v>0</v>
      </c>
      <c r="AV120" s="736">
        <v>0</v>
      </c>
      <c r="AW120" s="736">
        <v>0</v>
      </c>
      <c r="AX120" s="736">
        <v>0</v>
      </c>
      <c r="AY120" s="736">
        <v>0</v>
      </c>
      <c r="AZ120" s="736">
        <v>0</v>
      </c>
      <c r="BA120" s="736">
        <v>0</v>
      </c>
      <c r="BB120" s="736">
        <v>0</v>
      </c>
      <c r="BC120" s="736">
        <v>0</v>
      </c>
      <c r="BD120" s="736">
        <v>0</v>
      </c>
      <c r="BE120" s="736">
        <v>0</v>
      </c>
      <c r="BF120" s="736">
        <v>0</v>
      </c>
      <c r="BG120" s="736">
        <v>0</v>
      </c>
      <c r="BH120" s="736">
        <v>0</v>
      </c>
      <c r="BI120" s="736">
        <v>0</v>
      </c>
      <c r="BJ120" s="736">
        <v>0</v>
      </c>
      <c r="BK120" s="736">
        <v>0</v>
      </c>
      <c r="BL120" s="736">
        <v>0</v>
      </c>
      <c r="BM120" s="736">
        <v>0</v>
      </c>
      <c r="BN120" s="736">
        <v>0</v>
      </c>
      <c r="BO120" s="736">
        <v>0</v>
      </c>
      <c r="BP120" s="736">
        <v>0</v>
      </c>
      <c r="BQ120" s="736">
        <v>0</v>
      </c>
      <c r="BR120" s="736">
        <v>0</v>
      </c>
      <c r="BS120" s="736">
        <v>0</v>
      </c>
      <c r="BT120" s="736">
        <v>0</v>
      </c>
    </row>
    <row r="121" spans="2:72">
      <c r="B121" s="733"/>
      <c r="C121" s="733"/>
      <c r="D121" s="733" t="s">
        <v>776</v>
      </c>
      <c r="E121" s="733"/>
      <c r="F121" s="733"/>
      <c r="G121" s="733"/>
      <c r="H121" s="733">
        <v>2015</v>
      </c>
      <c r="I121" s="641" t="s">
        <v>573</v>
      </c>
      <c r="J121" s="641" t="s">
        <v>587</v>
      </c>
      <c r="L121" s="736"/>
      <c r="M121" s="736"/>
      <c r="N121" s="736"/>
      <c r="O121" s="736"/>
      <c r="P121" s="736">
        <v>0</v>
      </c>
      <c r="Q121" s="736">
        <v>0</v>
      </c>
      <c r="R121" s="736">
        <v>0</v>
      </c>
      <c r="S121" s="736">
        <v>0</v>
      </c>
      <c r="T121" s="736">
        <v>0</v>
      </c>
      <c r="U121" s="736">
        <v>0</v>
      </c>
      <c r="V121" s="736">
        <v>0</v>
      </c>
      <c r="W121" s="736">
        <v>0</v>
      </c>
      <c r="X121" s="736">
        <v>0</v>
      </c>
      <c r="Y121" s="736">
        <v>0</v>
      </c>
      <c r="Z121" s="736">
        <v>0</v>
      </c>
      <c r="AA121" s="736">
        <v>0</v>
      </c>
      <c r="AB121" s="736">
        <v>0</v>
      </c>
      <c r="AC121" s="736">
        <v>0</v>
      </c>
      <c r="AD121" s="736">
        <v>0</v>
      </c>
      <c r="AE121" s="736">
        <v>0</v>
      </c>
      <c r="AF121" s="736">
        <v>0</v>
      </c>
      <c r="AG121" s="736">
        <v>0</v>
      </c>
      <c r="AH121" s="736">
        <v>0</v>
      </c>
      <c r="AI121" s="736">
        <v>0</v>
      </c>
      <c r="AJ121" s="736">
        <v>0</v>
      </c>
      <c r="AK121" s="736">
        <v>0</v>
      </c>
      <c r="AL121" s="736">
        <v>0</v>
      </c>
      <c r="AM121" s="736">
        <v>0</v>
      </c>
      <c r="AN121" s="736">
        <v>0</v>
      </c>
      <c r="AO121" s="736">
        <v>0</v>
      </c>
      <c r="AP121" s="50"/>
      <c r="AQ121" s="736"/>
      <c r="AR121" s="736"/>
      <c r="AS121" s="736"/>
      <c r="AT121" s="736"/>
      <c r="AU121" s="736">
        <v>0</v>
      </c>
      <c r="AV121" s="736">
        <v>0</v>
      </c>
      <c r="AW121" s="736">
        <v>0</v>
      </c>
      <c r="AX121" s="736">
        <v>0</v>
      </c>
      <c r="AY121" s="736">
        <v>0</v>
      </c>
      <c r="AZ121" s="736">
        <v>0</v>
      </c>
      <c r="BA121" s="736">
        <v>0</v>
      </c>
      <c r="BB121" s="736">
        <v>0</v>
      </c>
      <c r="BC121" s="736">
        <v>0</v>
      </c>
      <c r="BD121" s="736">
        <v>0</v>
      </c>
      <c r="BE121" s="736">
        <v>0</v>
      </c>
      <c r="BF121" s="736">
        <v>0</v>
      </c>
      <c r="BG121" s="736">
        <v>0</v>
      </c>
      <c r="BH121" s="736">
        <v>0</v>
      </c>
      <c r="BI121" s="736">
        <v>0</v>
      </c>
      <c r="BJ121" s="736">
        <v>0</v>
      </c>
      <c r="BK121" s="736">
        <v>0</v>
      </c>
      <c r="BL121" s="736">
        <v>0</v>
      </c>
      <c r="BM121" s="736">
        <v>0</v>
      </c>
      <c r="BN121" s="736">
        <v>0</v>
      </c>
      <c r="BO121" s="736">
        <v>0</v>
      </c>
      <c r="BP121" s="736">
        <v>0</v>
      </c>
      <c r="BQ121" s="736">
        <v>0</v>
      </c>
      <c r="BR121" s="736">
        <v>0</v>
      </c>
      <c r="BS121" s="736">
        <v>0</v>
      </c>
      <c r="BT121" s="736">
        <v>0</v>
      </c>
    </row>
    <row r="122" spans="2:72">
      <c r="B122" s="733"/>
      <c r="C122" s="733"/>
      <c r="D122" s="733" t="s">
        <v>777</v>
      </c>
      <c r="E122" s="733"/>
      <c r="F122" s="733"/>
      <c r="G122" s="733"/>
      <c r="H122" s="733">
        <v>2015</v>
      </c>
      <c r="I122" s="641" t="s">
        <v>573</v>
      </c>
      <c r="J122" s="641" t="s">
        <v>587</v>
      </c>
      <c r="L122" s="736"/>
      <c r="M122" s="736"/>
      <c r="N122" s="736"/>
      <c r="O122" s="736"/>
      <c r="P122" s="736">
        <v>0</v>
      </c>
      <c r="Q122" s="736">
        <v>0</v>
      </c>
      <c r="R122" s="736">
        <v>0</v>
      </c>
      <c r="S122" s="736">
        <v>0</v>
      </c>
      <c r="T122" s="736">
        <v>0</v>
      </c>
      <c r="U122" s="736">
        <v>0</v>
      </c>
      <c r="V122" s="736">
        <v>0</v>
      </c>
      <c r="W122" s="736">
        <v>0</v>
      </c>
      <c r="X122" s="736">
        <v>0</v>
      </c>
      <c r="Y122" s="736">
        <v>0</v>
      </c>
      <c r="Z122" s="736">
        <v>0</v>
      </c>
      <c r="AA122" s="736">
        <v>0</v>
      </c>
      <c r="AB122" s="736">
        <v>0</v>
      </c>
      <c r="AC122" s="736">
        <v>0</v>
      </c>
      <c r="AD122" s="736">
        <v>0</v>
      </c>
      <c r="AE122" s="736">
        <v>0</v>
      </c>
      <c r="AF122" s="736">
        <v>0</v>
      </c>
      <c r="AG122" s="736">
        <v>0</v>
      </c>
      <c r="AH122" s="736">
        <v>0</v>
      </c>
      <c r="AI122" s="736">
        <v>0</v>
      </c>
      <c r="AJ122" s="736">
        <v>0</v>
      </c>
      <c r="AK122" s="736">
        <v>0</v>
      </c>
      <c r="AL122" s="736">
        <v>0</v>
      </c>
      <c r="AM122" s="736">
        <v>0</v>
      </c>
      <c r="AN122" s="736">
        <v>0</v>
      </c>
      <c r="AO122" s="736">
        <v>0</v>
      </c>
      <c r="AP122" s="50"/>
      <c r="AQ122" s="736"/>
      <c r="AR122" s="736"/>
      <c r="AS122" s="736"/>
      <c r="AT122" s="736"/>
      <c r="AU122" s="736">
        <v>0</v>
      </c>
      <c r="AV122" s="736">
        <v>0</v>
      </c>
      <c r="AW122" s="736">
        <v>0</v>
      </c>
      <c r="AX122" s="736">
        <v>0</v>
      </c>
      <c r="AY122" s="736">
        <v>0</v>
      </c>
      <c r="AZ122" s="736">
        <v>0</v>
      </c>
      <c r="BA122" s="736">
        <v>0</v>
      </c>
      <c r="BB122" s="736">
        <v>0</v>
      </c>
      <c r="BC122" s="736">
        <v>0</v>
      </c>
      <c r="BD122" s="736">
        <v>0</v>
      </c>
      <c r="BE122" s="736">
        <v>0</v>
      </c>
      <c r="BF122" s="736">
        <v>0</v>
      </c>
      <c r="BG122" s="736">
        <v>0</v>
      </c>
      <c r="BH122" s="736">
        <v>0</v>
      </c>
      <c r="BI122" s="736">
        <v>0</v>
      </c>
      <c r="BJ122" s="736">
        <v>0</v>
      </c>
      <c r="BK122" s="736">
        <v>0</v>
      </c>
      <c r="BL122" s="736">
        <v>0</v>
      </c>
      <c r="BM122" s="736">
        <v>0</v>
      </c>
      <c r="BN122" s="736">
        <v>0</v>
      </c>
      <c r="BO122" s="736">
        <v>0</v>
      </c>
      <c r="BP122" s="736">
        <v>0</v>
      </c>
      <c r="BQ122" s="736">
        <v>0</v>
      </c>
      <c r="BR122" s="736">
        <v>0</v>
      </c>
      <c r="BS122" s="736">
        <v>0</v>
      </c>
      <c r="BT122" s="736">
        <v>0</v>
      </c>
    </row>
    <row r="123" spans="2:72">
      <c r="B123" s="733"/>
      <c r="C123" s="733"/>
      <c r="D123" s="733" t="s">
        <v>778</v>
      </c>
      <c r="E123" s="733"/>
      <c r="F123" s="733"/>
      <c r="G123" s="733"/>
      <c r="H123" s="733">
        <v>2015</v>
      </c>
      <c r="I123" s="641" t="s">
        <v>573</v>
      </c>
      <c r="J123" s="641" t="s">
        <v>587</v>
      </c>
      <c r="L123" s="736"/>
      <c r="M123" s="736"/>
      <c r="N123" s="736"/>
      <c r="O123" s="736"/>
      <c r="P123" s="736">
        <v>0</v>
      </c>
      <c r="Q123" s="736">
        <v>0</v>
      </c>
      <c r="R123" s="736">
        <v>0</v>
      </c>
      <c r="S123" s="736">
        <v>0</v>
      </c>
      <c r="T123" s="736">
        <v>0</v>
      </c>
      <c r="U123" s="736">
        <v>0</v>
      </c>
      <c r="V123" s="736">
        <v>0</v>
      </c>
      <c r="W123" s="736">
        <v>0</v>
      </c>
      <c r="X123" s="736">
        <v>0</v>
      </c>
      <c r="Y123" s="736">
        <v>0</v>
      </c>
      <c r="Z123" s="736">
        <v>0</v>
      </c>
      <c r="AA123" s="736">
        <v>0</v>
      </c>
      <c r="AB123" s="736">
        <v>0</v>
      </c>
      <c r="AC123" s="736">
        <v>0</v>
      </c>
      <c r="AD123" s="736">
        <v>0</v>
      </c>
      <c r="AE123" s="736">
        <v>0</v>
      </c>
      <c r="AF123" s="736">
        <v>0</v>
      </c>
      <c r="AG123" s="736">
        <v>0</v>
      </c>
      <c r="AH123" s="736">
        <v>0</v>
      </c>
      <c r="AI123" s="736">
        <v>0</v>
      </c>
      <c r="AJ123" s="736">
        <v>0</v>
      </c>
      <c r="AK123" s="736">
        <v>0</v>
      </c>
      <c r="AL123" s="736">
        <v>0</v>
      </c>
      <c r="AM123" s="736">
        <v>0</v>
      </c>
      <c r="AN123" s="736">
        <v>0</v>
      </c>
      <c r="AO123" s="736">
        <v>0</v>
      </c>
      <c r="AP123" s="50"/>
      <c r="AQ123" s="736"/>
      <c r="AR123" s="736"/>
      <c r="AS123" s="736"/>
      <c r="AT123" s="736"/>
      <c r="AU123" s="736">
        <v>0</v>
      </c>
      <c r="AV123" s="736">
        <v>0</v>
      </c>
      <c r="AW123" s="736">
        <v>0</v>
      </c>
      <c r="AX123" s="736">
        <v>0</v>
      </c>
      <c r="AY123" s="736">
        <v>0</v>
      </c>
      <c r="AZ123" s="736">
        <v>0</v>
      </c>
      <c r="BA123" s="736">
        <v>0</v>
      </c>
      <c r="BB123" s="736">
        <v>0</v>
      </c>
      <c r="BC123" s="736">
        <v>0</v>
      </c>
      <c r="BD123" s="736">
        <v>0</v>
      </c>
      <c r="BE123" s="736">
        <v>0</v>
      </c>
      <c r="BF123" s="736">
        <v>0</v>
      </c>
      <c r="BG123" s="736">
        <v>0</v>
      </c>
      <c r="BH123" s="736">
        <v>0</v>
      </c>
      <c r="BI123" s="736">
        <v>0</v>
      </c>
      <c r="BJ123" s="736">
        <v>0</v>
      </c>
      <c r="BK123" s="736">
        <v>0</v>
      </c>
      <c r="BL123" s="736">
        <v>0</v>
      </c>
      <c r="BM123" s="736">
        <v>0</v>
      </c>
      <c r="BN123" s="736">
        <v>0</v>
      </c>
      <c r="BO123" s="736">
        <v>0</v>
      </c>
      <c r="BP123" s="736">
        <v>0</v>
      </c>
      <c r="BQ123" s="736">
        <v>0</v>
      </c>
      <c r="BR123" s="736">
        <v>0</v>
      </c>
      <c r="BS123" s="736">
        <v>0</v>
      </c>
      <c r="BT123" s="736">
        <v>0</v>
      </c>
    </row>
    <row r="124" spans="2:72">
      <c r="B124" s="733"/>
      <c r="C124" s="733"/>
      <c r="D124" s="733" t="s">
        <v>779</v>
      </c>
      <c r="E124" s="733"/>
      <c r="F124" s="733"/>
      <c r="G124" s="733"/>
      <c r="H124" s="733">
        <v>2015</v>
      </c>
      <c r="I124" s="641" t="s">
        <v>573</v>
      </c>
      <c r="J124" s="641" t="s">
        <v>587</v>
      </c>
      <c r="L124" s="736"/>
      <c r="M124" s="736"/>
      <c r="N124" s="736"/>
      <c r="O124" s="736"/>
      <c r="P124" s="736">
        <v>0</v>
      </c>
      <c r="Q124" s="736">
        <v>0</v>
      </c>
      <c r="R124" s="736">
        <v>0</v>
      </c>
      <c r="S124" s="736">
        <v>0</v>
      </c>
      <c r="T124" s="736">
        <v>0</v>
      </c>
      <c r="U124" s="736">
        <v>0</v>
      </c>
      <c r="V124" s="736">
        <v>0</v>
      </c>
      <c r="W124" s="736">
        <v>0</v>
      </c>
      <c r="X124" s="736">
        <v>0</v>
      </c>
      <c r="Y124" s="736">
        <v>0</v>
      </c>
      <c r="Z124" s="736">
        <v>0</v>
      </c>
      <c r="AA124" s="736">
        <v>0</v>
      </c>
      <c r="AB124" s="736">
        <v>0</v>
      </c>
      <c r="AC124" s="736">
        <v>0</v>
      </c>
      <c r="AD124" s="736">
        <v>0</v>
      </c>
      <c r="AE124" s="736">
        <v>0</v>
      </c>
      <c r="AF124" s="736">
        <v>0</v>
      </c>
      <c r="AG124" s="736">
        <v>0</v>
      </c>
      <c r="AH124" s="736">
        <v>0</v>
      </c>
      <c r="AI124" s="736">
        <v>0</v>
      </c>
      <c r="AJ124" s="736">
        <v>0</v>
      </c>
      <c r="AK124" s="736">
        <v>0</v>
      </c>
      <c r="AL124" s="736">
        <v>0</v>
      </c>
      <c r="AM124" s="736">
        <v>0</v>
      </c>
      <c r="AN124" s="736">
        <v>0</v>
      </c>
      <c r="AO124" s="736">
        <v>0</v>
      </c>
      <c r="AP124" s="50"/>
      <c r="AQ124" s="736"/>
      <c r="AR124" s="736"/>
      <c r="AS124" s="736"/>
      <c r="AT124" s="736"/>
      <c r="AU124" s="736">
        <v>0</v>
      </c>
      <c r="AV124" s="736">
        <v>0</v>
      </c>
      <c r="AW124" s="736">
        <v>0</v>
      </c>
      <c r="AX124" s="736">
        <v>0</v>
      </c>
      <c r="AY124" s="736">
        <v>0</v>
      </c>
      <c r="AZ124" s="736">
        <v>0</v>
      </c>
      <c r="BA124" s="736">
        <v>0</v>
      </c>
      <c r="BB124" s="736">
        <v>0</v>
      </c>
      <c r="BC124" s="736">
        <v>0</v>
      </c>
      <c r="BD124" s="736">
        <v>0</v>
      </c>
      <c r="BE124" s="736">
        <v>0</v>
      </c>
      <c r="BF124" s="736">
        <v>0</v>
      </c>
      <c r="BG124" s="736">
        <v>0</v>
      </c>
      <c r="BH124" s="736">
        <v>0</v>
      </c>
      <c r="BI124" s="736">
        <v>0</v>
      </c>
      <c r="BJ124" s="736">
        <v>0</v>
      </c>
      <c r="BK124" s="736">
        <v>0</v>
      </c>
      <c r="BL124" s="736">
        <v>0</v>
      </c>
      <c r="BM124" s="736">
        <v>0</v>
      </c>
      <c r="BN124" s="736">
        <v>0</v>
      </c>
      <c r="BO124" s="736">
        <v>0</v>
      </c>
      <c r="BP124" s="736">
        <v>0</v>
      </c>
      <c r="BQ124" s="736">
        <v>0</v>
      </c>
      <c r="BR124" s="736">
        <v>0</v>
      </c>
      <c r="BS124" s="736">
        <v>0</v>
      </c>
      <c r="BT124" s="736">
        <v>0</v>
      </c>
    </row>
    <row r="125" spans="2:72">
      <c r="B125" s="733"/>
      <c r="C125" s="733"/>
      <c r="D125" s="733" t="s">
        <v>780</v>
      </c>
      <c r="E125" s="733"/>
      <c r="F125" s="733"/>
      <c r="G125" s="733"/>
      <c r="H125" s="733">
        <v>2015</v>
      </c>
      <c r="I125" s="641" t="s">
        <v>573</v>
      </c>
      <c r="J125" s="641" t="s">
        <v>587</v>
      </c>
      <c r="L125" s="736"/>
      <c r="M125" s="736"/>
      <c r="N125" s="736"/>
      <c r="O125" s="736"/>
      <c r="P125" s="736">
        <v>0</v>
      </c>
      <c r="Q125" s="736">
        <v>0</v>
      </c>
      <c r="R125" s="736">
        <v>0</v>
      </c>
      <c r="S125" s="736">
        <v>0</v>
      </c>
      <c r="T125" s="736">
        <v>0</v>
      </c>
      <c r="U125" s="736">
        <v>0</v>
      </c>
      <c r="V125" s="736">
        <v>0</v>
      </c>
      <c r="W125" s="736">
        <v>0</v>
      </c>
      <c r="X125" s="736">
        <v>0</v>
      </c>
      <c r="Y125" s="736">
        <v>0</v>
      </c>
      <c r="Z125" s="736">
        <v>0</v>
      </c>
      <c r="AA125" s="736">
        <v>0</v>
      </c>
      <c r="AB125" s="736">
        <v>0</v>
      </c>
      <c r="AC125" s="736">
        <v>0</v>
      </c>
      <c r="AD125" s="736">
        <v>0</v>
      </c>
      <c r="AE125" s="736">
        <v>0</v>
      </c>
      <c r="AF125" s="736">
        <v>0</v>
      </c>
      <c r="AG125" s="736">
        <v>0</v>
      </c>
      <c r="AH125" s="736">
        <v>0</v>
      </c>
      <c r="AI125" s="736">
        <v>0</v>
      </c>
      <c r="AJ125" s="736">
        <v>0</v>
      </c>
      <c r="AK125" s="736">
        <v>0</v>
      </c>
      <c r="AL125" s="736">
        <v>0</v>
      </c>
      <c r="AM125" s="736">
        <v>0</v>
      </c>
      <c r="AN125" s="736">
        <v>0</v>
      </c>
      <c r="AO125" s="736">
        <v>0</v>
      </c>
      <c r="AP125" s="50"/>
      <c r="AQ125" s="736"/>
      <c r="AR125" s="736"/>
      <c r="AS125" s="736"/>
      <c r="AT125" s="736"/>
      <c r="AU125" s="736">
        <v>0</v>
      </c>
      <c r="AV125" s="736">
        <v>0</v>
      </c>
      <c r="AW125" s="736">
        <v>0</v>
      </c>
      <c r="AX125" s="736">
        <v>0</v>
      </c>
      <c r="AY125" s="736">
        <v>0</v>
      </c>
      <c r="AZ125" s="736">
        <v>0</v>
      </c>
      <c r="BA125" s="736">
        <v>0</v>
      </c>
      <c r="BB125" s="736">
        <v>0</v>
      </c>
      <c r="BC125" s="736">
        <v>0</v>
      </c>
      <c r="BD125" s="736">
        <v>0</v>
      </c>
      <c r="BE125" s="736">
        <v>0</v>
      </c>
      <c r="BF125" s="736">
        <v>0</v>
      </c>
      <c r="BG125" s="736">
        <v>0</v>
      </c>
      <c r="BH125" s="736">
        <v>0</v>
      </c>
      <c r="BI125" s="736">
        <v>0</v>
      </c>
      <c r="BJ125" s="736">
        <v>0</v>
      </c>
      <c r="BK125" s="736">
        <v>0</v>
      </c>
      <c r="BL125" s="736">
        <v>0</v>
      </c>
      <c r="BM125" s="736">
        <v>0</v>
      </c>
      <c r="BN125" s="736">
        <v>0</v>
      </c>
      <c r="BO125" s="736">
        <v>0</v>
      </c>
      <c r="BP125" s="736">
        <v>0</v>
      </c>
      <c r="BQ125" s="736">
        <v>0</v>
      </c>
      <c r="BR125" s="736">
        <v>0</v>
      </c>
      <c r="BS125" s="736">
        <v>0</v>
      </c>
      <c r="BT125" s="736">
        <v>0</v>
      </c>
    </row>
    <row r="126" spans="2:72">
      <c r="B126" s="733"/>
      <c r="C126" s="733"/>
      <c r="D126" s="733" t="s">
        <v>781</v>
      </c>
      <c r="E126" s="733"/>
      <c r="F126" s="733"/>
      <c r="G126" s="733"/>
      <c r="H126" s="733">
        <v>2015</v>
      </c>
      <c r="I126" s="641" t="s">
        <v>573</v>
      </c>
      <c r="J126" s="641" t="s">
        <v>587</v>
      </c>
      <c r="L126" s="736"/>
      <c r="M126" s="736"/>
      <c r="N126" s="736"/>
      <c r="O126" s="736"/>
      <c r="P126" s="736">
        <v>0</v>
      </c>
      <c r="Q126" s="736">
        <v>0</v>
      </c>
      <c r="R126" s="736">
        <v>0</v>
      </c>
      <c r="S126" s="736">
        <v>0</v>
      </c>
      <c r="T126" s="736">
        <v>0</v>
      </c>
      <c r="U126" s="736">
        <v>0</v>
      </c>
      <c r="V126" s="736">
        <v>0</v>
      </c>
      <c r="W126" s="736">
        <v>0</v>
      </c>
      <c r="X126" s="736">
        <v>0</v>
      </c>
      <c r="Y126" s="736">
        <v>0</v>
      </c>
      <c r="Z126" s="736">
        <v>0</v>
      </c>
      <c r="AA126" s="736">
        <v>0</v>
      </c>
      <c r="AB126" s="736">
        <v>0</v>
      </c>
      <c r="AC126" s="736">
        <v>0</v>
      </c>
      <c r="AD126" s="736">
        <v>0</v>
      </c>
      <c r="AE126" s="736">
        <v>0</v>
      </c>
      <c r="AF126" s="736">
        <v>0</v>
      </c>
      <c r="AG126" s="736">
        <v>0</v>
      </c>
      <c r="AH126" s="736">
        <v>0</v>
      </c>
      <c r="AI126" s="736">
        <v>0</v>
      </c>
      <c r="AJ126" s="736">
        <v>0</v>
      </c>
      <c r="AK126" s="736">
        <v>0</v>
      </c>
      <c r="AL126" s="736">
        <v>0</v>
      </c>
      <c r="AM126" s="736">
        <v>0</v>
      </c>
      <c r="AN126" s="736">
        <v>0</v>
      </c>
      <c r="AO126" s="736">
        <v>0</v>
      </c>
      <c r="AP126" s="50"/>
      <c r="AQ126" s="736"/>
      <c r="AR126" s="736"/>
      <c r="AS126" s="736"/>
      <c r="AT126" s="736"/>
      <c r="AU126" s="736">
        <v>0</v>
      </c>
      <c r="AV126" s="736">
        <v>0</v>
      </c>
      <c r="AW126" s="736">
        <v>0</v>
      </c>
      <c r="AX126" s="736">
        <v>0</v>
      </c>
      <c r="AY126" s="736">
        <v>0</v>
      </c>
      <c r="AZ126" s="736">
        <v>0</v>
      </c>
      <c r="BA126" s="736">
        <v>0</v>
      </c>
      <c r="BB126" s="736">
        <v>0</v>
      </c>
      <c r="BC126" s="736">
        <v>0</v>
      </c>
      <c r="BD126" s="736">
        <v>0</v>
      </c>
      <c r="BE126" s="736">
        <v>0</v>
      </c>
      <c r="BF126" s="736">
        <v>0</v>
      </c>
      <c r="BG126" s="736">
        <v>0</v>
      </c>
      <c r="BH126" s="736">
        <v>0</v>
      </c>
      <c r="BI126" s="736">
        <v>0</v>
      </c>
      <c r="BJ126" s="736">
        <v>0</v>
      </c>
      <c r="BK126" s="736">
        <v>0</v>
      </c>
      <c r="BL126" s="736">
        <v>0</v>
      </c>
      <c r="BM126" s="736">
        <v>0</v>
      </c>
      <c r="BN126" s="736">
        <v>0</v>
      </c>
      <c r="BO126" s="736">
        <v>0</v>
      </c>
      <c r="BP126" s="736">
        <v>0</v>
      </c>
      <c r="BQ126" s="736">
        <v>0</v>
      </c>
      <c r="BR126" s="736">
        <v>0</v>
      </c>
      <c r="BS126" s="736">
        <v>0</v>
      </c>
      <c r="BT126" s="736">
        <v>0</v>
      </c>
    </row>
    <row r="127" spans="2:72">
      <c r="B127" s="733"/>
      <c r="C127" s="733"/>
      <c r="D127" s="733" t="s">
        <v>782</v>
      </c>
      <c r="E127" s="733"/>
      <c r="F127" s="733"/>
      <c r="G127" s="733"/>
      <c r="H127" s="733">
        <v>2015</v>
      </c>
      <c r="I127" s="641" t="s">
        <v>573</v>
      </c>
      <c r="J127" s="641" t="s">
        <v>587</v>
      </c>
      <c r="L127" s="736"/>
      <c r="M127" s="736"/>
      <c r="N127" s="736"/>
      <c r="O127" s="736"/>
      <c r="P127" s="736">
        <v>0</v>
      </c>
      <c r="Q127" s="736">
        <v>0</v>
      </c>
      <c r="R127" s="736">
        <v>0</v>
      </c>
      <c r="S127" s="736">
        <v>0</v>
      </c>
      <c r="T127" s="736">
        <v>0</v>
      </c>
      <c r="U127" s="736">
        <v>0</v>
      </c>
      <c r="V127" s="736">
        <v>0</v>
      </c>
      <c r="W127" s="736">
        <v>0</v>
      </c>
      <c r="X127" s="736">
        <v>0</v>
      </c>
      <c r="Y127" s="736">
        <v>0</v>
      </c>
      <c r="Z127" s="736">
        <v>0</v>
      </c>
      <c r="AA127" s="736">
        <v>0</v>
      </c>
      <c r="AB127" s="736">
        <v>0</v>
      </c>
      <c r="AC127" s="736">
        <v>0</v>
      </c>
      <c r="AD127" s="736">
        <v>0</v>
      </c>
      <c r="AE127" s="736">
        <v>0</v>
      </c>
      <c r="AF127" s="736">
        <v>0</v>
      </c>
      <c r="AG127" s="736">
        <v>0</v>
      </c>
      <c r="AH127" s="736">
        <v>0</v>
      </c>
      <c r="AI127" s="736">
        <v>0</v>
      </c>
      <c r="AJ127" s="736">
        <v>0</v>
      </c>
      <c r="AK127" s="736">
        <v>0</v>
      </c>
      <c r="AL127" s="736">
        <v>0</v>
      </c>
      <c r="AM127" s="736">
        <v>0</v>
      </c>
      <c r="AN127" s="736">
        <v>0</v>
      </c>
      <c r="AO127" s="736">
        <v>0</v>
      </c>
      <c r="AP127" s="50"/>
      <c r="AQ127" s="736"/>
      <c r="AR127" s="736"/>
      <c r="AS127" s="736"/>
      <c r="AT127" s="736"/>
      <c r="AU127" s="736">
        <v>0</v>
      </c>
      <c r="AV127" s="736">
        <v>0</v>
      </c>
      <c r="AW127" s="736">
        <v>0</v>
      </c>
      <c r="AX127" s="736">
        <v>0</v>
      </c>
      <c r="AY127" s="736">
        <v>0</v>
      </c>
      <c r="AZ127" s="736">
        <v>0</v>
      </c>
      <c r="BA127" s="736">
        <v>0</v>
      </c>
      <c r="BB127" s="736">
        <v>0</v>
      </c>
      <c r="BC127" s="736">
        <v>0</v>
      </c>
      <c r="BD127" s="736">
        <v>0</v>
      </c>
      <c r="BE127" s="736">
        <v>0</v>
      </c>
      <c r="BF127" s="736">
        <v>0</v>
      </c>
      <c r="BG127" s="736">
        <v>0</v>
      </c>
      <c r="BH127" s="736">
        <v>0</v>
      </c>
      <c r="BI127" s="736">
        <v>0</v>
      </c>
      <c r="BJ127" s="736">
        <v>0</v>
      </c>
      <c r="BK127" s="736">
        <v>0</v>
      </c>
      <c r="BL127" s="736">
        <v>0</v>
      </c>
      <c r="BM127" s="736">
        <v>0</v>
      </c>
      <c r="BN127" s="736">
        <v>0</v>
      </c>
      <c r="BO127" s="736">
        <v>0</v>
      </c>
      <c r="BP127" s="736">
        <v>0</v>
      </c>
      <c r="BQ127" s="736">
        <v>0</v>
      </c>
      <c r="BR127" s="736">
        <v>0</v>
      </c>
      <c r="BS127" s="736">
        <v>0</v>
      </c>
      <c r="BT127" s="736">
        <v>0</v>
      </c>
    </row>
    <row r="128" spans="2:72">
      <c r="B128" s="733"/>
      <c r="C128" s="733"/>
      <c r="D128" s="733" t="s">
        <v>783</v>
      </c>
      <c r="E128" s="733"/>
      <c r="F128" s="733"/>
      <c r="G128" s="733"/>
      <c r="H128" s="733">
        <v>2015</v>
      </c>
      <c r="I128" s="641" t="s">
        <v>573</v>
      </c>
      <c r="J128" s="641" t="s">
        <v>587</v>
      </c>
      <c r="L128" s="736"/>
      <c r="M128" s="736"/>
      <c r="N128" s="736"/>
      <c r="O128" s="736"/>
      <c r="P128" s="736">
        <v>0</v>
      </c>
      <c r="Q128" s="736">
        <v>0</v>
      </c>
      <c r="R128" s="736">
        <v>0</v>
      </c>
      <c r="S128" s="736">
        <v>0</v>
      </c>
      <c r="T128" s="736">
        <v>0</v>
      </c>
      <c r="U128" s="736">
        <v>0</v>
      </c>
      <c r="V128" s="736">
        <v>0</v>
      </c>
      <c r="W128" s="736">
        <v>0</v>
      </c>
      <c r="X128" s="736">
        <v>0</v>
      </c>
      <c r="Y128" s="736">
        <v>0</v>
      </c>
      <c r="Z128" s="736">
        <v>0</v>
      </c>
      <c r="AA128" s="736">
        <v>0</v>
      </c>
      <c r="AB128" s="736">
        <v>0</v>
      </c>
      <c r="AC128" s="736">
        <v>0</v>
      </c>
      <c r="AD128" s="736">
        <v>0</v>
      </c>
      <c r="AE128" s="736">
        <v>0</v>
      </c>
      <c r="AF128" s="736">
        <v>0</v>
      </c>
      <c r="AG128" s="736">
        <v>0</v>
      </c>
      <c r="AH128" s="736">
        <v>0</v>
      </c>
      <c r="AI128" s="736">
        <v>0</v>
      </c>
      <c r="AJ128" s="736">
        <v>0</v>
      </c>
      <c r="AK128" s="736">
        <v>0</v>
      </c>
      <c r="AL128" s="736">
        <v>0</v>
      </c>
      <c r="AM128" s="736">
        <v>0</v>
      </c>
      <c r="AN128" s="736">
        <v>0</v>
      </c>
      <c r="AO128" s="736">
        <v>0</v>
      </c>
      <c r="AP128" s="50"/>
      <c r="AQ128" s="736"/>
      <c r="AR128" s="736"/>
      <c r="AS128" s="736"/>
      <c r="AT128" s="736"/>
      <c r="AU128" s="736">
        <v>0</v>
      </c>
      <c r="AV128" s="736">
        <v>0</v>
      </c>
      <c r="AW128" s="736">
        <v>0</v>
      </c>
      <c r="AX128" s="736">
        <v>0</v>
      </c>
      <c r="AY128" s="736">
        <v>0</v>
      </c>
      <c r="AZ128" s="736">
        <v>0</v>
      </c>
      <c r="BA128" s="736">
        <v>0</v>
      </c>
      <c r="BB128" s="736">
        <v>0</v>
      </c>
      <c r="BC128" s="736">
        <v>0</v>
      </c>
      <c r="BD128" s="736">
        <v>0</v>
      </c>
      <c r="BE128" s="736">
        <v>0</v>
      </c>
      <c r="BF128" s="736">
        <v>0</v>
      </c>
      <c r="BG128" s="736">
        <v>0</v>
      </c>
      <c r="BH128" s="736">
        <v>0</v>
      </c>
      <c r="BI128" s="736">
        <v>0</v>
      </c>
      <c r="BJ128" s="736">
        <v>0</v>
      </c>
      <c r="BK128" s="736">
        <v>0</v>
      </c>
      <c r="BL128" s="736">
        <v>0</v>
      </c>
      <c r="BM128" s="736">
        <v>0</v>
      </c>
      <c r="BN128" s="736">
        <v>0</v>
      </c>
      <c r="BO128" s="736">
        <v>0</v>
      </c>
      <c r="BP128" s="736">
        <v>0</v>
      </c>
      <c r="BQ128" s="736">
        <v>0</v>
      </c>
      <c r="BR128" s="736">
        <v>0</v>
      </c>
      <c r="BS128" s="736">
        <v>0</v>
      </c>
      <c r="BT128" s="736">
        <v>0</v>
      </c>
    </row>
    <row r="129" spans="2:72">
      <c r="B129" s="733"/>
      <c r="C129" s="733"/>
      <c r="D129" s="733" t="s">
        <v>97</v>
      </c>
      <c r="E129" s="733"/>
      <c r="F129" s="733"/>
      <c r="G129" s="733"/>
      <c r="H129" s="733">
        <v>2015</v>
      </c>
      <c r="I129" s="641" t="s">
        <v>573</v>
      </c>
      <c r="J129" s="641" t="s">
        <v>587</v>
      </c>
      <c r="L129" s="736"/>
      <c r="M129" s="736"/>
      <c r="N129" s="736"/>
      <c r="O129" s="736"/>
      <c r="P129" s="736">
        <v>7</v>
      </c>
      <c r="Q129" s="736">
        <v>7</v>
      </c>
      <c r="R129" s="736">
        <v>7</v>
      </c>
      <c r="S129" s="736">
        <v>7</v>
      </c>
      <c r="T129" s="736">
        <v>5</v>
      </c>
      <c r="U129" s="736">
        <v>0</v>
      </c>
      <c r="V129" s="736">
        <v>0</v>
      </c>
      <c r="W129" s="736">
        <v>0</v>
      </c>
      <c r="X129" s="736">
        <v>0</v>
      </c>
      <c r="Y129" s="736">
        <v>0</v>
      </c>
      <c r="Z129" s="736">
        <v>0</v>
      </c>
      <c r="AA129" s="736">
        <v>0</v>
      </c>
      <c r="AB129" s="736">
        <v>0</v>
      </c>
      <c r="AC129" s="736">
        <v>0</v>
      </c>
      <c r="AD129" s="736">
        <v>0</v>
      </c>
      <c r="AE129" s="736">
        <v>0</v>
      </c>
      <c r="AF129" s="736">
        <v>0</v>
      </c>
      <c r="AG129" s="736">
        <v>0</v>
      </c>
      <c r="AH129" s="736">
        <v>0</v>
      </c>
      <c r="AI129" s="736">
        <v>0</v>
      </c>
      <c r="AJ129" s="736">
        <v>0</v>
      </c>
      <c r="AK129" s="736">
        <v>0</v>
      </c>
      <c r="AL129" s="736">
        <v>0</v>
      </c>
      <c r="AM129" s="736">
        <v>0</v>
      </c>
      <c r="AN129" s="736">
        <v>0</v>
      </c>
      <c r="AO129" s="736">
        <v>0</v>
      </c>
      <c r="AP129" s="50"/>
      <c r="AQ129" s="736"/>
      <c r="AR129" s="736"/>
      <c r="AS129" s="736"/>
      <c r="AT129" s="736"/>
      <c r="AU129" s="736">
        <v>49065</v>
      </c>
      <c r="AV129" s="736">
        <v>49065</v>
      </c>
      <c r="AW129" s="736">
        <v>49065</v>
      </c>
      <c r="AX129" s="736">
        <v>49065</v>
      </c>
      <c r="AY129" s="736">
        <v>30930</v>
      </c>
      <c r="AZ129" s="736">
        <v>0</v>
      </c>
      <c r="BA129" s="736">
        <v>0</v>
      </c>
      <c r="BB129" s="736">
        <v>0</v>
      </c>
      <c r="BC129" s="736">
        <v>0</v>
      </c>
      <c r="BD129" s="736">
        <v>0</v>
      </c>
      <c r="BE129" s="736">
        <v>0</v>
      </c>
      <c r="BF129" s="736">
        <v>0</v>
      </c>
      <c r="BG129" s="736">
        <v>0</v>
      </c>
      <c r="BH129" s="736">
        <v>0</v>
      </c>
      <c r="BI129" s="736">
        <v>0</v>
      </c>
      <c r="BJ129" s="736">
        <v>0</v>
      </c>
      <c r="BK129" s="736">
        <v>0</v>
      </c>
      <c r="BL129" s="736">
        <v>0</v>
      </c>
      <c r="BM129" s="736">
        <v>0</v>
      </c>
      <c r="BN129" s="736">
        <v>0</v>
      </c>
      <c r="BO129" s="736">
        <v>0</v>
      </c>
      <c r="BP129" s="736">
        <v>0</v>
      </c>
      <c r="BQ129" s="736">
        <v>0</v>
      </c>
      <c r="BR129" s="736">
        <v>0</v>
      </c>
      <c r="BS129" s="736">
        <v>0</v>
      </c>
      <c r="BT129" s="736">
        <v>0</v>
      </c>
    </row>
    <row r="130" spans="2:72">
      <c r="B130" s="733"/>
      <c r="C130" s="733"/>
      <c r="D130" s="733" t="s">
        <v>95</v>
      </c>
      <c r="E130" s="733"/>
      <c r="F130" s="733"/>
      <c r="G130" s="733"/>
      <c r="H130" s="733">
        <v>2015</v>
      </c>
      <c r="I130" s="641" t="s">
        <v>573</v>
      </c>
      <c r="J130" s="641" t="s">
        <v>587</v>
      </c>
      <c r="L130" s="736"/>
      <c r="M130" s="736"/>
      <c r="N130" s="736"/>
      <c r="O130" s="736"/>
      <c r="P130" s="736">
        <v>52</v>
      </c>
      <c r="Q130" s="736">
        <v>52</v>
      </c>
      <c r="R130" s="736">
        <v>52</v>
      </c>
      <c r="S130" s="736">
        <v>52</v>
      </c>
      <c r="T130" s="736">
        <v>52</v>
      </c>
      <c r="U130" s="736">
        <v>52</v>
      </c>
      <c r="V130" s="736">
        <v>52</v>
      </c>
      <c r="W130" s="736">
        <v>52</v>
      </c>
      <c r="X130" s="736">
        <v>52</v>
      </c>
      <c r="Y130" s="736">
        <v>52</v>
      </c>
      <c r="Z130" s="736">
        <v>45</v>
      </c>
      <c r="AA130" s="736">
        <v>45</v>
      </c>
      <c r="AB130" s="736">
        <v>45</v>
      </c>
      <c r="AC130" s="736">
        <v>45</v>
      </c>
      <c r="AD130" s="736">
        <v>45</v>
      </c>
      <c r="AE130" s="736">
        <v>45</v>
      </c>
      <c r="AF130" s="736">
        <v>17</v>
      </c>
      <c r="AG130" s="736">
        <v>17</v>
      </c>
      <c r="AH130" s="736">
        <v>17</v>
      </c>
      <c r="AI130" s="736">
        <v>17</v>
      </c>
      <c r="AJ130" s="736">
        <v>0</v>
      </c>
      <c r="AK130" s="736">
        <v>0</v>
      </c>
      <c r="AL130" s="736">
        <v>0</v>
      </c>
      <c r="AM130" s="736">
        <v>0</v>
      </c>
      <c r="AN130" s="736">
        <v>0</v>
      </c>
      <c r="AO130" s="736">
        <v>0</v>
      </c>
      <c r="AP130" s="50"/>
      <c r="AQ130" s="736"/>
      <c r="AR130" s="736"/>
      <c r="AS130" s="736"/>
      <c r="AT130" s="736"/>
      <c r="AU130" s="736">
        <v>795309</v>
      </c>
      <c r="AV130" s="736">
        <v>788000</v>
      </c>
      <c r="AW130" s="736">
        <v>788000</v>
      </c>
      <c r="AX130" s="736">
        <v>788000</v>
      </c>
      <c r="AY130" s="736">
        <v>788000</v>
      </c>
      <c r="AZ130" s="736">
        <v>788000</v>
      </c>
      <c r="BA130" s="736">
        <v>788000</v>
      </c>
      <c r="BB130" s="736">
        <v>787832</v>
      </c>
      <c r="BC130" s="736">
        <v>787832</v>
      </c>
      <c r="BD130" s="736">
        <v>787832</v>
      </c>
      <c r="BE130" s="736">
        <v>725539</v>
      </c>
      <c r="BF130" s="736">
        <v>722959</v>
      </c>
      <c r="BG130" s="736">
        <v>722959</v>
      </c>
      <c r="BH130" s="736">
        <v>720508</v>
      </c>
      <c r="BI130" s="736">
        <v>720508</v>
      </c>
      <c r="BJ130" s="736">
        <v>720204</v>
      </c>
      <c r="BK130" s="736">
        <v>274250</v>
      </c>
      <c r="BL130" s="736">
        <v>274250</v>
      </c>
      <c r="BM130" s="736">
        <v>274250</v>
      </c>
      <c r="BN130" s="736">
        <v>274250</v>
      </c>
      <c r="BO130" s="736">
        <v>0</v>
      </c>
      <c r="BP130" s="736">
        <v>0</v>
      </c>
      <c r="BQ130" s="736">
        <v>0</v>
      </c>
      <c r="BR130" s="736">
        <v>0</v>
      </c>
      <c r="BS130" s="736">
        <v>0</v>
      </c>
      <c r="BT130" s="736">
        <v>0</v>
      </c>
    </row>
    <row r="131" spans="2:72">
      <c r="B131" s="733"/>
      <c r="C131" s="733"/>
      <c r="D131" s="733" t="s">
        <v>96</v>
      </c>
      <c r="E131" s="733"/>
      <c r="F131" s="733"/>
      <c r="G131" s="733"/>
      <c r="H131" s="733">
        <v>2015</v>
      </c>
      <c r="I131" s="641" t="s">
        <v>573</v>
      </c>
      <c r="J131" s="641" t="s">
        <v>587</v>
      </c>
      <c r="L131" s="736"/>
      <c r="M131" s="736"/>
      <c r="N131" s="736"/>
      <c r="O131" s="736"/>
      <c r="P131" s="736">
        <v>97</v>
      </c>
      <c r="Q131" s="736">
        <v>95</v>
      </c>
      <c r="R131" s="736">
        <v>95</v>
      </c>
      <c r="S131" s="736">
        <v>95</v>
      </c>
      <c r="T131" s="736">
        <v>95</v>
      </c>
      <c r="U131" s="736">
        <v>95</v>
      </c>
      <c r="V131" s="736">
        <v>95</v>
      </c>
      <c r="W131" s="736">
        <v>95</v>
      </c>
      <c r="X131" s="736">
        <v>95</v>
      </c>
      <c r="Y131" s="736">
        <v>95</v>
      </c>
      <c r="Z131" s="736">
        <v>80</v>
      </c>
      <c r="AA131" s="736">
        <v>76</v>
      </c>
      <c r="AB131" s="736">
        <v>76</v>
      </c>
      <c r="AC131" s="736">
        <v>76</v>
      </c>
      <c r="AD131" s="736">
        <v>76</v>
      </c>
      <c r="AE131" s="736">
        <v>76</v>
      </c>
      <c r="AF131" s="736">
        <v>28</v>
      </c>
      <c r="AG131" s="736">
        <v>28</v>
      </c>
      <c r="AH131" s="736">
        <v>28</v>
      </c>
      <c r="AI131" s="736">
        <v>28</v>
      </c>
      <c r="AJ131" s="736">
        <v>0</v>
      </c>
      <c r="AK131" s="736">
        <v>0</v>
      </c>
      <c r="AL131" s="736">
        <v>0</v>
      </c>
      <c r="AM131" s="736">
        <v>0</v>
      </c>
      <c r="AN131" s="736">
        <v>0</v>
      </c>
      <c r="AO131" s="736">
        <v>0</v>
      </c>
      <c r="AP131" s="50"/>
      <c r="AQ131" s="736"/>
      <c r="AR131" s="736"/>
      <c r="AS131" s="736"/>
      <c r="AT131" s="736"/>
      <c r="AU131" s="736">
        <v>1435810</v>
      </c>
      <c r="AV131" s="736">
        <v>1410292</v>
      </c>
      <c r="AW131" s="736">
        <v>1410292</v>
      </c>
      <c r="AX131" s="736">
        <v>1410292</v>
      </c>
      <c r="AY131" s="736">
        <v>1410292</v>
      </c>
      <c r="AZ131" s="736">
        <v>1410292</v>
      </c>
      <c r="BA131" s="736">
        <v>1410292</v>
      </c>
      <c r="BB131" s="736">
        <v>1409554</v>
      </c>
      <c r="BC131" s="736">
        <v>1409554</v>
      </c>
      <c r="BD131" s="736">
        <v>1409554</v>
      </c>
      <c r="BE131" s="736">
        <v>1299811</v>
      </c>
      <c r="BF131" s="736">
        <v>1232884</v>
      </c>
      <c r="BG131" s="736">
        <v>1232884</v>
      </c>
      <c r="BH131" s="736">
        <v>1206366</v>
      </c>
      <c r="BI131" s="736">
        <v>1206366</v>
      </c>
      <c r="BJ131" s="736">
        <v>1203553</v>
      </c>
      <c r="BK131" s="736">
        <v>445872</v>
      </c>
      <c r="BL131" s="736">
        <v>445872</v>
      </c>
      <c r="BM131" s="736">
        <v>445872</v>
      </c>
      <c r="BN131" s="736">
        <v>445872</v>
      </c>
      <c r="BO131" s="736">
        <v>0</v>
      </c>
      <c r="BP131" s="736">
        <v>0</v>
      </c>
      <c r="BQ131" s="736">
        <v>0</v>
      </c>
      <c r="BR131" s="736">
        <v>0</v>
      </c>
      <c r="BS131" s="736">
        <v>0</v>
      </c>
      <c r="BT131" s="736">
        <v>0</v>
      </c>
    </row>
    <row r="132" spans="2:72">
      <c r="B132" s="733"/>
      <c r="C132" s="733"/>
      <c r="D132" s="733" t="s">
        <v>668</v>
      </c>
      <c r="E132" s="733"/>
      <c r="F132" s="733"/>
      <c r="G132" s="733"/>
      <c r="H132" s="733">
        <v>2015</v>
      </c>
      <c r="I132" s="641" t="s">
        <v>573</v>
      </c>
      <c r="J132" s="641" t="s">
        <v>587</v>
      </c>
      <c r="L132" s="736"/>
      <c r="M132" s="736"/>
      <c r="N132" s="736"/>
      <c r="O132" s="736"/>
      <c r="P132" s="736">
        <v>713</v>
      </c>
      <c r="Q132" s="736">
        <v>713</v>
      </c>
      <c r="R132" s="736">
        <v>713</v>
      </c>
      <c r="S132" s="736">
        <v>713</v>
      </c>
      <c r="T132" s="736">
        <v>713</v>
      </c>
      <c r="U132" s="736">
        <v>713</v>
      </c>
      <c r="V132" s="736">
        <v>713</v>
      </c>
      <c r="W132" s="736">
        <v>713</v>
      </c>
      <c r="X132" s="736">
        <v>713</v>
      </c>
      <c r="Y132" s="736">
        <v>713</v>
      </c>
      <c r="Z132" s="736">
        <v>713</v>
      </c>
      <c r="AA132" s="736">
        <v>713</v>
      </c>
      <c r="AB132" s="736">
        <v>713</v>
      </c>
      <c r="AC132" s="736">
        <v>713</v>
      </c>
      <c r="AD132" s="736">
        <v>713</v>
      </c>
      <c r="AE132" s="736">
        <v>713</v>
      </c>
      <c r="AF132" s="736">
        <v>713</v>
      </c>
      <c r="AG132" s="736">
        <v>713</v>
      </c>
      <c r="AH132" s="736">
        <v>633</v>
      </c>
      <c r="AI132" s="736">
        <v>0</v>
      </c>
      <c r="AJ132" s="736">
        <v>0</v>
      </c>
      <c r="AK132" s="736">
        <v>0</v>
      </c>
      <c r="AL132" s="736">
        <v>0</v>
      </c>
      <c r="AM132" s="736">
        <v>0</v>
      </c>
      <c r="AN132" s="736">
        <v>0</v>
      </c>
      <c r="AO132" s="736">
        <v>0</v>
      </c>
      <c r="AP132" s="50"/>
      <c r="AQ132" s="736"/>
      <c r="AR132" s="736"/>
      <c r="AS132" s="736"/>
      <c r="AT132" s="736"/>
      <c r="AU132" s="736">
        <v>1344391</v>
      </c>
      <c r="AV132" s="736">
        <v>1344391</v>
      </c>
      <c r="AW132" s="736">
        <v>1344391</v>
      </c>
      <c r="AX132" s="736">
        <v>1344391</v>
      </c>
      <c r="AY132" s="736">
        <v>1344391</v>
      </c>
      <c r="AZ132" s="736">
        <v>1344391</v>
      </c>
      <c r="BA132" s="736">
        <v>1344391</v>
      </c>
      <c r="BB132" s="736">
        <v>1344391</v>
      </c>
      <c r="BC132" s="736">
        <v>1344391</v>
      </c>
      <c r="BD132" s="736">
        <v>1344391</v>
      </c>
      <c r="BE132" s="736">
        <v>1344391</v>
      </c>
      <c r="BF132" s="736">
        <v>1344391</v>
      </c>
      <c r="BG132" s="736">
        <v>1344391</v>
      </c>
      <c r="BH132" s="736">
        <v>1344391</v>
      </c>
      <c r="BI132" s="736">
        <v>1344391</v>
      </c>
      <c r="BJ132" s="736">
        <v>1344391</v>
      </c>
      <c r="BK132" s="736">
        <v>1344391</v>
      </c>
      <c r="BL132" s="736">
        <v>1344391</v>
      </c>
      <c r="BM132" s="736">
        <v>1272620</v>
      </c>
      <c r="BN132" s="736">
        <v>0</v>
      </c>
      <c r="BO132" s="736">
        <v>0</v>
      </c>
      <c r="BP132" s="736">
        <v>0</v>
      </c>
      <c r="BQ132" s="736">
        <v>0</v>
      </c>
      <c r="BR132" s="736">
        <v>0</v>
      </c>
      <c r="BS132" s="736">
        <v>0</v>
      </c>
      <c r="BT132" s="736">
        <v>0</v>
      </c>
    </row>
    <row r="133" spans="2:72">
      <c r="B133" s="733"/>
      <c r="C133" s="733"/>
      <c r="D133" s="733" t="s">
        <v>98</v>
      </c>
      <c r="E133" s="733"/>
      <c r="F133" s="733"/>
      <c r="G133" s="733"/>
      <c r="H133" s="733">
        <v>2015</v>
      </c>
      <c r="I133" s="641" t="s">
        <v>573</v>
      </c>
      <c r="J133" s="641" t="s">
        <v>587</v>
      </c>
      <c r="L133" s="736"/>
      <c r="M133" s="736"/>
      <c r="N133" s="736"/>
      <c r="O133" s="736"/>
      <c r="P133" s="736">
        <v>124</v>
      </c>
      <c r="Q133" s="736">
        <v>124</v>
      </c>
      <c r="R133" s="736">
        <v>124</v>
      </c>
      <c r="S133" s="736">
        <v>124</v>
      </c>
      <c r="T133" s="736">
        <v>124</v>
      </c>
      <c r="U133" s="736">
        <v>124</v>
      </c>
      <c r="V133" s="736">
        <v>124</v>
      </c>
      <c r="W133" s="736">
        <v>124</v>
      </c>
      <c r="X133" s="736">
        <v>124</v>
      </c>
      <c r="Y133" s="736">
        <v>124</v>
      </c>
      <c r="Z133" s="736">
        <v>123</v>
      </c>
      <c r="AA133" s="736">
        <v>123</v>
      </c>
      <c r="AB133" s="736">
        <v>123</v>
      </c>
      <c r="AC133" s="736">
        <v>122</v>
      </c>
      <c r="AD133" s="736">
        <v>122</v>
      </c>
      <c r="AE133" s="736">
        <v>122</v>
      </c>
      <c r="AF133" s="736">
        <v>122</v>
      </c>
      <c r="AG133" s="736">
        <v>122</v>
      </c>
      <c r="AH133" s="736">
        <v>122</v>
      </c>
      <c r="AI133" s="736">
        <v>122</v>
      </c>
      <c r="AJ133" s="736">
        <v>101</v>
      </c>
      <c r="AK133" s="736">
        <v>101</v>
      </c>
      <c r="AL133" s="736">
        <v>101</v>
      </c>
      <c r="AM133" s="736">
        <v>0</v>
      </c>
      <c r="AN133" s="736">
        <v>0</v>
      </c>
      <c r="AO133" s="736">
        <v>0</v>
      </c>
      <c r="AP133" s="50"/>
      <c r="AQ133" s="736"/>
      <c r="AR133" s="736"/>
      <c r="AS133" s="736"/>
      <c r="AT133" s="736"/>
      <c r="AU133" s="736">
        <v>1749121</v>
      </c>
      <c r="AV133" s="736">
        <v>1749121</v>
      </c>
      <c r="AW133" s="736">
        <v>1749121</v>
      </c>
      <c r="AX133" s="736">
        <v>1749121</v>
      </c>
      <c r="AY133" s="736">
        <v>1749121</v>
      </c>
      <c r="AZ133" s="736">
        <v>1749121</v>
      </c>
      <c r="BA133" s="736">
        <v>1749121</v>
      </c>
      <c r="BB133" s="736">
        <v>1749121</v>
      </c>
      <c r="BC133" s="736">
        <v>1749121</v>
      </c>
      <c r="BD133" s="736">
        <v>1749121</v>
      </c>
      <c r="BE133" s="736">
        <v>1734176</v>
      </c>
      <c r="BF133" s="736">
        <v>1734176</v>
      </c>
      <c r="BG133" s="736">
        <v>1734176</v>
      </c>
      <c r="BH133" s="736">
        <v>1728948</v>
      </c>
      <c r="BI133" s="736">
        <v>1728948</v>
      </c>
      <c r="BJ133" s="736">
        <v>1728948</v>
      </c>
      <c r="BK133" s="736">
        <v>1728948</v>
      </c>
      <c r="BL133" s="736">
        <v>1728948</v>
      </c>
      <c r="BM133" s="736">
        <v>1728948</v>
      </c>
      <c r="BN133" s="736">
        <v>1728948</v>
      </c>
      <c r="BO133" s="736">
        <v>1406981</v>
      </c>
      <c r="BP133" s="736">
        <v>1406981</v>
      </c>
      <c r="BQ133" s="736">
        <v>1406981</v>
      </c>
      <c r="BR133" s="736">
        <v>0</v>
      </c>
      <c r="BS133" s="736">
        <v>0</v>
      </c>
      <c r="BT133" s="736">
        <v>0</v>
      </c>
    </row>
    <row r="134" spans="2:72">
      <c r="B134" s="733"/>
      <c r="C134" s="733"/>
      <c r="D134" s="733" t="s">
        <v>99</v>
      </c>
      <c r="E134" s="733"/>
      <c r="F134" s="733"/>
      <c r="G134" s="733"/>
      <c r="H134" s="733">
        <v>2015</v>
      </c>
      <c r="I134" s="641" t="s">
        <v>573</v>
      </c>
      <c r="J134" s="641" t="s">
        <v>587</v>
      </c>
      <c r="L134" s="736"/>
      <c r="M134" s="736"/>
      <c r="N134" s="736"/>
      <c r="O134" s="736"/>
      <c r="P134" s="736">
        <v>16</v>
      </c>
      <c r="Q134" s="736">
        <v>16</v>
      </c>
      <c r="R134" s="736">
        <v>16</v>
      </c>
      <c r="S134" s="736">
        <v>16</v>
      </c>
      <c r="T134" s="736">
        <v>0</v>
      </c>
      <c r="U134" s="736">
        <v>0</v>
      </c>
      <c r="V134" s="736">
        <v>0</v>
      </c>
      <c r="W134" s="736">
        <v>0</v>
      </c>
      <c r="X134" s="736">
        <v>0</v>
      </c>
      <c r="Y134" s="736">
        <v>0</v>
      </c>
      <c r="Z134" s="736">
        <v>0</v>
      </c>
      <c r="AA134" s="736">
        <v>0</v>
      </c>
      <c r="AB134" s="736">
        <v>0</v>
      </c>
      <c r="AC134" s="736">
        <v>0</v>
      </c>
      <c r="AD134" s="736">
        <v>0</v>
      </c>
      <c r="AE134" s="736">
        <v>0</v>
      </c>
      <c r="AF134" s="736">
        <v>0</v>
      </c>
      <c r="AG134" s="736">
        <v>0</v>
      </c>
      <c r="AH134" s="736">
        <v>0</v>
      </c>
      <c r="AI134" s="736">
        <v>0</v>
      </c>
      <c r="AJ134" s="736">
        <v>0</v>
      </c>
      <c r="AK134" s="736">
        <v>0</v>
      </c>
      <c r="AL134" s="736">
        <v>0</v>
      </c>
      <c r="AM134" s="736">
        <v>0</v>
      </c>
      <c r="AN134" s="736">
        <v>0</v>
      </c>
      <c r="AO134" s="736">
        <v>0</v>
      </c>
      <c r="AP134" s="50"/>
      <c r="AQ134" s="736"/>
      <c r="AR134" s="736"/>
      <c r="AS134" s="736"/>
      <c r="AT134" s="736"/>
      <c r="AU134" s="736">
        <v>72926</v>
      </c>
      <c r="AV134" s="736">
        <v>72926</v>
      </c>
      <c r="AW134" s="736">
        <v>72926</v>
      </c>
      <c r="AX134" s="736">
        <v>72926</v>
      </c>
      <c r="AY134" s="736">
        <v>0</v>
      </c>
      <c r="AZ134" s="736">
        <v>0</v>
      </c>
      <c r="BA134" s="736">
        <v>0</v>
      </c>
      <c r="BB134" s="736">
        <v>0</v>
      </c>
      <c r="BC134" s="736">
        <v>0</v>
      </c>
      <c r="BD134" s="736">
        <v>0</v>
      </c>
      <c r="BE134" s="736">
        <v>0</v>
      </c>
      <c r="BF134" s="736">
        <v>0</v>
      </c>
      <c r="BG134" s="736">
        <v>0</v>
      </c>
      <c r="BH134" s="736">
        <v>0</v>
      </c>
      <c r="BI134" s="736">
        <v>0</v>
      </c>
      <c r="BJ134" s="736">
        <v>0</v>
      </c>
      <c r="BK134" s="736">
        <v>0</v>
      </c>
      <c r="BL134" s="736">
        <v>0</v>
      </c>
      <c r="BM134" s="736">
        <v>0</v>
      </c>
      <c r="BN134" s="736">
        <v>0</v>
      </c>
      <c r="BO134" s="736">
        <v>0</v>
      </c>
      <c r="BP134" s="736">
        <v>0</v>
      </c>
      <c r="BQ134" s="736">
        <v>0</v>
      </c>
      <c r="BR134" s="736">
        <v>0</v>
      </c>
      <c r="BS134" s="736">
        <v>0</v>
      </c>
      <c r="BT134" s="736">
        <v>0</v>
      </c>
    </row>
    <row r="135" spans="2:72">
      <c r="B135" s="733"/>
      <c r="C135" s="733"/>
      <c r="D135" s="733" t="s">
        <v>100</v>
      </c>
      <c r="E135" s="733"/>
      <c r="F135" s="733"/>
      <c r="G135" s="733"/>
      <c r="H135" s="733">
        <v>2015</v>
      </c>
      <c r="I135" s="641" t="s">
        <v>573</v>
      </c>
      <c r="J135" s="641" t="s">
        <v>587</v>
      </c>
      <c r="L135" s="736"/>
      <c r="M135" s="736"/>
      <c r="N135" s="736"/>
      <c r="O135" s="736"/>
      <c r="P135" s="736">
        <v>1133</v>
      </c>
      <c r="Q135" s="736">
        <v>1133</v>
      </c>
      <c r="R135" s="736">
        <v>1117</v>
      </c>
      <c r="S135" s="736">
        <v>1117</v>
      </c>
      <c r="T135" s="736">
        <v>1117</v>
      </c>
      <c r="U135" s="736">
        <v>1094</v>
      </c>
      <c r="V135" s="736">
        <v>1040</v>
      </c>
      <c r="W135" s="736">
        <v>1040</v>
      </c>
      <c r="X135" s="736">
        <v>984</v>
      </c>
      <c r="Y135" s="736">
        <v>808</v>
      </c>
      <c r="Z135" s="736">
        <v>380</v>
      </c>
      <c r="AA135" s="736">
        <v>378</v>
      </c>
      <c r="AB135" s="736">
        <v>221</v>
      </c>
      <c r="AC135" s="736">
        <v>216</v>
      </c>
      <c r="AD135" s="736">
        <v>216</v>
      </c>
      <c r="AE135" s="736">
        <v>180</v>
      </c>
      <c r="AF135" s="736">
        <v>102</v>
      </c>
      <c r="AG135" s="736">
        <v>102</v>
      </c>
      <c r="AH135" s="736">
        <v>102</v>
      </c>
      <c r="AI135" s="736">
        <v>102</v>
      </c>
      <c r="AJ135" s="736">
        <v>0</v>
      </c>
      <c r="AK135" s="736">
        <v>0</v>
      </c>
      <c r="AL135" s="736">
        <v>0</v>
      </c>
      <c r="AM135" s="736">
        <v>0</v>
      </c>
      <c r="AN135" s="736">
        <v>0</v>
      </c>
      <c r="AO135" s="736">
        <v>0</v>
      </c>
      <c r="AP135" s="50"/>
      <c r="AQ135" s="736"/>
      <c r="AR135" s="736"/>
      <c r="AS135" s="736"/>
      <c r="AT135" s="736"/>
      <c r="AU135" s="736">
        <v>6459572</v>
      </c>
      <c r="AV135" s="736">
        <v>6459572</v>
      </c>
      <c r="AW135" s="736">
        <v>6408565</v>
      </c>
      <c r="AX135" s="736">
        <v>6408565</v>
      </c>
      <c r="AY135" s="736">
        <v>6408565</v>
      </c>
      <c r="AZ135" s="736">
        <v>6326681</v>
      </c>
      <c r="BA135" s="736">
        <v>6008649</v>
      </c>
      <c r="BB135" s="736">
        <v>6008649</v>
      </c>
      <c r="BC135" s="736">
        <v>5813300</v>
      </c>
      <c r="BD135" s="736">
        <v>4768314</v>
      </c>
      <c r="BE135" s="736">
        <v>2178553</v>
      </c>
      <c r="BF135" s="736">
        <v>2120272</v>
      </c>
      <c r="BG135" s="736">
        <v>931560</v>
      </c>
      <c r="BH135" s="736">
        <v>914637</v>
      </c>
      <c r="BI135" s="736">
        <v>914637</v>
      </c>
      <c r="BJ135" s="736">
        <v>690227</v>
      </c>
      <c r="BK135" s="736">
        <v>196651</v>
      </c>
      <c r="BL135" s="736">
        <v>196651</v>
      </c>
      <c r="BM135" s="736">
        <v>196651</v>
      </c>
      <c r="BN135" s="736">
        <v>196651</v>
      </c>
      <c r="BO135" s="736">
        <v>0</v>
      </c>
      <c r="BP135" s="736">
        <v>0</v>
      </c>
      <c r="BQ135" s="736">
        <v>0</v>
      </c>
      <c r="BR135" s="736">
        <v>0</v>
      </c>
      <c r="BS135" s="736">
        <v>0</v>
      </c>
      <c r="BT135" s="736">
        <v>0</v>
      </c>
    </row>
    <row r="136" spans="2:72">
      <c r="B136" s="733"/>
      <c r="C136" s="733"/>
      <c r="D136" s="733" t="s">
        <v>101</v>
      </c>
      <c r="E136" s="733"/>
      <c r="F136" s="733"/>
      <c r="G136" s="733"/>
      <c r="H136" s="733">
        <v>2015</v>
      </c>
      <c r="I136" s="641" t="s">
        <v>573</v>
      </c>
      <c r="J136" s="641" t="s">
        <v>587</v>
      </c>
      <c r="L136" s="736"/>
      <c r="M136" s="736"/>
      <c r="N136" s="736"/>
      <c r="O136" s="736"/>
      <c r="P136" s="736">
        <v>53</v>
      </c>
      <c r="Q136" s="736">
        <v>53</v>
      </c>
      <c r="R136" s="736">
        <v>41</v>
      </c>
      <c r="S136" s="736">
        <v>41</v>
      </c>
      <c r="T136" s="736">
        <v>41</v>
      </c>
      <c r="U136" s="736">
        <v>41</v>
      </c>
      <c r="V136" s="736">
        <v>41</v>
      </c>
      <c r="W136" s="736">
        <v>41</v>
      </c>
      <c r="X136" s="736">
        <v>41</v>
      </c>
      <c r="Y136" s="736">
        <v>41</v>
      </c>
      <c r="Z136" s="736">
        <v>41</v>
      </c>
      <c r="AA136" s="736">
        <v>11</v>
      </c>
      <c r="AB136" s="736">
        <v>0</v>
      </c>
      <c r="AC136" s="736">
        <v>0</v>
      </c>
      <c r="AD136" s="736">
        <v>0</v>
      </c>
      <c r="AE136" s="736">
        <v>0</v>
      </c>
      <c r="AF136" s="736">
        <v>0</v>
      </c>
      <c r="AG136" s="736">
        <v>0</v>
      </c>
      <c r="AH136" s="736">
        <v>0</v>
      </c>
      <c r="AI136" s="736">
        <v>0</v>
      </c>
      <c r="AJ136" s="736">
        <v>0</v>
      </c>
      <c r="AK136" s="736">
        <v>0</v>
      </c>
      <c r="AL136" s="736">
        <v>0</v>
      </c>
      <c r="AM136" s="736">
        <v>0</v>
      </c>
      <c r="AN136" s="736">
        <v>0</v>
      </c>
      <c r="AO136" s="736">
        <v>0</v>
      </c>
      <c r="AP136" s="50"/>
      <c r="AQ136" s="736"/>
      <c r="AR136" s="736"/>
      <c r="AS136" s="736"/>
      <c r="AT136" s="736"/>
      <c r="AU136" s="736">
        <v>221010</v>
      </c>
      <c r="AV136" s="736">
        <v>219238</v>
      </c>
      <c r="AW136" s="736">
        <v>174181</v>
      </c>
      <c r="AX136" s="736">
        <v>174181</v>
      </c>
      <c r="AY136" s="736">
        <v>174181</v>
      </c>
      <c r="AZ136" s="736">
        <v>174181</v>
      </c>
      <c r="BA136" s="736">
        <v>174181</v>
      </c>
      <c r="BB136" s="736">
        <v>174181</v>
      </c>
      <c r="BC136" s="736">
        <v>174181</v>
      </c>
      <c r="BD136" s="736">
        <v>174181</v>
      </c>
      <c r="BE136" s="736">
        <v>173449</v>
      </c>
      <c r="BF136" s="736">
        <v>40963</v>
      </c>
      <c r="BG136" s="736">
        <v>0</v>
      </c>
      <c r="BH136" s="736">
        <v>0</v>
      </c>
      <c r="BI136" s="736">
        <v>0</v>
      </c>
      <c r="BJ136" s="736">
        <v>0</v>
      </c>
      <c r="BK136" s="736">
        <v>0</v>
      </c>
      <c r="BL136" s="736">
        <v>0</v>
      </c>
      <c r="BM136" s="736">
        <v>0</v>
      </c>
      <c r="BN136" s="736">
        <v>0</v>
      </c>
      <c r="BO136" s="736">
        <v>0</v>
      </c>
      <c r="BP136" s="736">
        <v>0</v>
      </c>
      <c r="BQ136" s="736">
        <v>0</v>
      </c>
      <c r="BR136" s="736">
        <v>0</v>
      </c>
      <c r="BS136" s="736">
        <v>0</v>
      </c>
      <c r="BT136" s="736">
        <v>0</v>
      </c>
    </row>
    <row r="137" spans="2:72">
      <c r="B137" s="733"/>
      <c r="C137" s="733"/>
      <c r="D137" s="733" t="s">
        <v>102</v>
      </c>
      <c r="E137" s="733"/>
      <c r="F137" s="733"/>
      <c r="G137" s="733"/>
      <c r="H137" s="733">
        <v>2015</v>
      </c>
      <c r="I137" s="641" t="s">
        <v>573</v>
      </c>
      <c r="J137" s="641" t="s">
        <v>587</v>
      </c>
      <c r="L137" s="736"/>
      <c r="M137" s="736"/>
      <c r="N137" s="736"/>
      <c r="O137" s="736"/>
      <c r="P137" s="736">
        <v>1822</v>
      </c>
      <c r="Q137" s="736">
        <v>1822</v>
      </c>
      <c r="R137" s="736">
        <v>1822</v>
      </c>
      <c r="S137" s="736">
        <v>1822</v>
      </c>
      <c r="T137" s="736">
        <v>1822</v>
      </c>
      <c r="U137" s="736">
        <v>1822</v>
      </c>
      <c r="V137" s="736">
        <v>1822</v>
      </c>
      <c r="W137" s="736">
        <v>1822</v>
      </c>
      <c r="X137" s="736">
        <v>1822</v>
      </c>
      <c r="Y137" s="736">
        <v>1822</v>
      </c>
      <c r="Z137" s="736">
        <v>1822</v>
      </c>
      <c r="AA137" s="736">
        <v>1822</v>
      </c>
      <c r="AB137" s="736">
        <v>1822</v>
      </c>
      <c r="AC137" s="736">
        <v>1822</v>
      </c>
      <c r="AD137" s="736">
        <v>1822</v>
      </c>
      <c r="AE137" s="736">
        <v>0</v>
      </c>
      <c r="AF137" s="736">
        <v>0</v>
      </c>
      <c r="AG137" s="736">
        <v>0</v>
      </c>
      <c r="AH137" s="736">
        <v>0</v>
      </c>
      <c r="AI137" s="736">
        <v>0</v>
      </c>
      <c r="AJ137" s="736">
        <v>0</v>
      </c>
      <c r="AK137" s="736">
        <v>0</v>
      </c>
      <c r="AL137" s="736">
        <v>0</v>
      </c>
      <c r="AM137" s="736">
        <v>0</v>
      </c>
      <c r="AN137" s="736">
        <v>0</v>
      </c>
      <c r="AO137" s="736">
        <v>0</v>
      </c>
      <c r="AP137" s="50"/>
      <c r="AQ137" s="736"/>
      <c r="AR137" s="736"/>
      <c r="AS137" s="736"/>
      <c r="AT137" s="736"/>
      <c r="AU137" s="736">
        <v>9390687</v>
      </c>
      <c r="AV137" s="736">
        <v>9390687</v>
      </c>
      <c r="AW137" s="736">
        <v>9390687</v>
      </c>
      <c r="AX137" s="736">
        <v>9390687</v>
      </c>
      <c r="AY137" s="736">
        <v>9390687</v>
      </c>
      <c r="AZ137" s="736">
        <v>9390687</v>
      </c>
      <c r="BA137" s="736">
        <v>9390687</v>
      </c>
      <c r="BB137" s="736">
        <v>9390687</v>
      </c>
      <c r="BC137" s="736">
        <v>9390687</v>
      </c>
      <c r="BD137" s="736">
        <v>9390687</v>
      </c>
      <c r="BE137" s="736">
        <v>9390687</v>
      </c>
      <c r="BF137" s="736">
        <v>9390687</v>
      </c>
      <c r="BG137" s="736">
        <v>9390687</v>
      </c>
      <c r="BH137" s="736">
        <v>9390687</v>
      </c>
      <c r="BI137" s="736">
        <v>9390687</v>
      </c>
      <c r="BJ137" s="736">
        <v>0</v>
      </c>
      <c r="BK137" s="736">
        <v>0</v>
      </c>
      <c r="BL137" s="736">
        <v>0</v>
      </c>
      <c r="BM137" s="736">
        <v>0</v>
      </c>
      <c r="BN137" s="736">
        <v>0</v>
      </c>
      <c r="BO137" s="736">
        <v>0</v>
      </c>
      <c r="BP137" s="736">
        <v>0</v>
      </c>
      <c r="BQ137" s="736">
        <v>0</v>
      </c>
      <c r="BR137" s="736">
        <v>0</v>
      </c>
      <c r="BS137" s="736">
        <v>0</v>
      </c>
      <c r="BT137" s="736">
        <v>0</v>
      </c>
    </row>
    <row r="138" spans="2:72">
      <c r="B138" s="733"/>
      <c r="C138" s="733"/>
      <c r="D138" s="733" t="s">
        <v>103</v>
      </c>
      <c r="E138" s="733"/>
      <c r="F138" s="733"/>
      <c r="G138" s="733"/>
      <c r="H138" s="733">
        <v>2015</v>
      </c>
      <c r="I138" s="641" t="s">
        <v>573</v>
      </c>
      <c r="J138" s="641" t="s">
        <v>587</v>
      </c>
      <c r="L138" s="736"/>
      <c r="M138" s="736"/>
      <c r="N138" s="736"/>
      <c r="O138" s="736"/>
      <c r="P138" s="736">
        <v>0</v>
      </c>
      <c r="Q138" s="736">
        <v>0</v>
      </c>
      <c r="R138" s="736">
        <v>0</v>
      </c>
      <c r="S138" s="736">
        <v>0</v>
      </c>
      <c r="T138" s="736">
        <v>0</v>
      </c>
      <c r="U138" s="736">
        <v>0</v>
      </c>
      <c r="V138" s="736">
        <v>0</v>
      </c>
      <c r="W138" s="736">
        <v>0</v>
      </c>
      <c r="X138" s="736">
        <v>0</v>
      </c>
      <c r="Y138" s="736">
        <v>0</v>
      </c>
      <c r="Z138" s="736">
        <v>0</v>
      </c>
      <c r="AA138" s="736">
        <v>0</v>
      </c>
      <c r="AB138" s="736">
        <v>0</v>
      </c>
      <c r="AC138" s="736">
        <v>0</v>
      </c>
      <c r="AD138" s="736">
        <v>0</v>
      </c>
      <c r="AE138" s="736">
        <v>0</v>
      </c>
      <c r="AF138" s="736">
        <v>0</v>
      </c>
      <c r="AG138" s="736">
        <v>0</v>
      </c>
      <c r="AH138" s="736">
        <v>0</v>
      </c>
      <c r="AI138" s="736">
        <v>0</v>
      </c>
      <c r="AJ138" s="736">
        <v>0</v>
      </c>
      <c r="AK138" s="736">
        <v>0</v>
      </c>
      <c r="AL138" s="736">
        <v>0</v>
      </c>
      <c r="AM138" s="736">
        <v>0</v>
      </c>
      <c r="AN138" s="736">
        <v>0</v>
      </c>
      <c r="AO138" s="736">
        <v>0</v>
      </c>
      <c r="AP138" s="50"/>
      <c r="AQ138" s="736"/>
      <c r="AR138" s="736"/>
      <c r="AS138" s="736"/>
      <c r="AT138" s="736"/>
      <c r="AU138" s="736">
        <v>0</v>
      </c>
      <c r="AV138" s="736">
        <v>0</v>
      </c>
      <c r="AW138" s="736">
        <v>0</v>
      </c>
      <c r="AX138" s="736">
        <v>0</v>
      </c>
      <c r="AY138" s="736">
        <v>0</v>
      </c>
      <c r="AZ138" s="736">
        <v>0</v>
      </c>
      <c r="BA138" s="736">
        <v>0</v>
      </c>
      <c r="BB138" s="736">
        <v>0</v>
      </c>
      <c r="BC138" s="736">
        <v>0</v>
      </c>
      <c r="BD138" s="736">
        <v>0</v>
      </c>
      <c r="BE138" s="736">
        <v>0</v>
      </c>
      <c r="BF138" s="736">
        <v>0</v>
      </c>
      <c r="BG138" s="736">
        <v>0</v>
      </c>
      <c r="BH138" s="736">
        <v>0</v>
      </c>
      <c r="BI138" s="736">
        <v>0</v>
      </c>
      <c r="BJ138" s="736">
        <v>0</v>
      </c>
      <c r="BK138" s="736">
        <v>0</v>
      </c>
      <c r="BL138" s="736">
        <v>0</v>
      </c>
      <c r="BM138" s="736">
        <v>0</v>
      </c>
      <c r="BN138" s="736">
        <v>0</v>
      </c>
      <c r="BO138" s="736">
        <v>0</v>
      </c>
      <c r="BP138" s="736">
        <v>0</v>
      </c>
      <c r="BQ138" s="736">
        <v>0</v>
      </c>
      <c r="BR138" s="736">
        <v>0</v>
      </c>
      <c r="BS138" s="736">
        <v>0</v>
      </c>
      <c r="BT138" s="736">
        <v>0</v>
      </c>
    </row>
    <row r="139" spans="2:72">
      <c r="B139" s="733"/>
      <c r="C139" s="733"/>
      <c r="D139" s="733" t="s">
        <v>104</v>
      </c>
      <c r="E139" s="733"/>
      <c r="F139" s="733"/>
      <c r="G139" s="733"/>
      <c r="H139" s="733">
        <v>2015</v>
      </c>
      <c r="I139" s="641" t="s">
        <v>573</v>
      </c>
      <c r="J139" s="641" t="s">
        <v>587</v>
      </c>
      <c r="L139" s="736"/>
      <c r="M139" s="736"/>
      <c r="N139" s="736"/>
      <c r="O139" s="736"/>
      <c r="P139" s="736">
        <v>0</v>
      </c>
      <c r="Q139" s="736">
        <v>0</v>
      </c>
      <c r="R139" s="736">
        <v>0</v>
      </c>
      <c r="S139" s="736">
        <v>0</v>
      </c>
      <c r="T139" s="736">
        <v>0</v>
      </c>
      <c r="U139" s="736">
        <v>0</v>
      </c>
      <c r="V139" s="736">
        <v>0</v>
      </c>
      <c r="W139" s="736">
        <v>0</v>
      </c>
      <c r="X139" s="736">
        <v>0</v>
      </c>
      <c r="Y139" s="736">
        <v>0</v>
      </c>
      <c r="Z139" s="736">
        <v>0</v>
      </c>
      <c r="AA139" s="736">
        <v>0</v>
      </c>
      <c r="AB139" s="736">
        <v>0</v>
      </c>
      <c r="AC139" s="736">
        <v>0</v>
      </c>
      <c r="AD139" s="736">
        <v>0</v>
      </c>
      <c r="AE139" s="736">
        <v>0</v>
      </c>
      <c r="AF139" s="736">
        <v>0</v>
      </c>
      <c r="AG139" s="736">
        <v>0</v>
      </c>
      <c r="AH139" s="736">
        <v>0</v>
      </c>
      <c r="AI139" s="736">
        <v>0</v>
      </c>
      <c r="AJ139" s="736">
        <v>0</v>
      </c>
      <c r="AK139" s="736">
        <v>0</v>
      </c>
      <c r="AL139" s="736">
        <v>0</v>
      </c>
      <c r="AM139" s="736">
        <v>0</v>
      </c>
      <c r="AN139" s="736">
        <v>0</v>
      </c>
      <c r="AO139" s="736">
        <v>0</v>
      </c>
      <c r="AP139" s="50"/>
      <c r="AQ139" s="736"/>
      <c r="AR139" s="736"/>
      <c r="AS139" s="736"/>
      <c r="AT139" s="736"/>
      <c r="AU139" s="736">
        <v>0</v>
      </c>
      <c r="AV139" s="736">
        <v>0</v>
      </c>
      <c r="AW139" s="736">
        <v>0</v>
      </c>
      <c r="AX139" s="736">
        <v>0</v>
      </c>
      <c r="AY139" s="736">
        <v>0</v>
      </c>
      <c r="AZ139" s="736">
        <v>0</v>
      </c>
      <c r="BA139" s="736">
        <v>0</v>
      </c>
      <c r="BB139" s="736">
        <v>0</v>
      </c>
      <c r="BC139" s="736">
        <v>0</v>
      </c>
      <c r="BD139" s="736">
        <v>0</v>
      </c>
      <c r="BE139" s="736">
        <v>0</v>
      </c>
      <c r="BF139" s="736">
        <v>0</v>
      </c>
      <c r="BG139" s="736">
        <v>0</v>
      </c>
      <c r="BH139" s="736">
        <v>0</v>
      </c>
      <c r="BI139" s="736">
        <v>0</v>
      </c>
      <c r="BJ139" s="736">
        <v>0</v>
      </c>
      <c r="BK139" s="736">
        <v>0</v>
      </c>
      <c r="BL139" s="736">
        <v>0</v>
      </c>
      <c r="BM139" s="736">
        <v>0</v>
      </c>
      <c r="BN139" s="736">
        <v>0</v>
      </c>
      <c r="BO139" s="736">
        <v>0</v>
      </c>
      <c r="BP139" s="736">
        <v>0</v>
      </c>
      <c r="BQ139" s="736">
        <v>0</v>
      </c>
      <c r="BR139" s="736">
        <v>0</v>
      </c>
      <c r="BS139" s="736">
        <v>0</v>
      </c>
      <c r="BT139" s="736">
        <v>0</v>
      </c>
    </row>
    <row r="140" spans="2:72">
      <c r="B140" s="733"/>
      <c r="C140" s="733"/>
      <c r="D140" s="733" t="s">
        <v>106</v>
      </c>
      <c r="E140" s="733"/>
      <c r="F140" s="733"/>
      <c r="G140" s="733"/>
      <c r="H140" s="733">
        <v>2015</v>
      </c>
      <c r="I140" s="641" t="s">
        <v>573</v>
      </c>
      <c r="J140" s="641" t="s">
        <v>587</v>
      </c>
      <c r="L140" s="736"/>
      <c r="M140" s="736"/>
      <c r="N140" s="736"/>
      <c r="O140" s="736"/>
      <c r="P140" s="736">
        <v>17</v>
      </c>
      <c r="Q140" s="736">
        <v>17</v>
      </c>
      <c r="R140" s="736">
        <v>17</v>
      </c>
      <c r="S140" s="736">
        <v>17</v>
      </c>
      <c r="T140" s="736">
        <v>17</v>
      </c>
      <c r="U140" s="736">
        <v>17</v>
      </c>
      <c r="V140" s="736">
        <v>17</v>
      </c>
      <c r="W140" s="736">
        <v>17</v>
      </c>
      <c r="X140" s="736">
        <v>17</v>
      </c>
      <c r="Y140" s="736">
        <v>17</v>
      </c>
      <c r="Z140" s="736">
        <v>0</v>
      </c>
      <c r="AA140" s="736">
        <v>0</v>
      </c>
      <c r="AB140" s="736">
        <v>0</v>
      </c>
      <c r="AC140" s="736">
        <v>0</v>
      </c>
      <c r="AD140" s="736">
        <v>0</v>
      </c>
      <c r="AE140" s="736">
        <v>0</v>
      </c>
      <c r="AF140" s="736">
        <v>0</v>
      </c>
      <c r="AG140" s="736">
        <v>0</v>
      </c>
      <c r="AH140" s="736">
        <v>0</v>
      </c>
      <c r="AI140" s="736">
        <v>0</v>
      </c>
      <c r="AJ140" s="736">
        <v>0</v>
      </c>
      <c r="AK140" s="736">
        <v>0</v>
      </c>
      <c r="AL140" s="736">
        <v>0</v>
      </c>
      <c r="AM140" s="736">
        <v>0</v>
      </c>
      <c r="AN140" s="736">
        <v>0</v>
      </c>
      <c r="AO140" s="736">
        <v>0</v>
      </c>
      <c r="AP140" s="50"/>
      <c r="AQ140" s="736"/>
      <c r="AR140" s="736"/>
      <c r="AS140" s="736"/>
      <c r="AT140" s="736"/>
      <c r="AU140" s="736">
        <v>68895</v>
      </c>
      <c r="AV140" s="736">
        <v>68895</v>
      </c>
      <c r="AW140" s="736">
        <v>68895</v>
      </c>
      <c r="AX140" s="736">
        <v>68895</v>
      </c>
      <c r="AY140" s="736">
        <v>68895</v>
      </c>
      <c r="AZ140" s="736">
        <v>68895</v>
      </c>
      <c r="BA140" s="736">
        <v>68895</v>
      </c>
      <c r="BB140" s="736">
        <v>68895</v>
      </c>
      <c r="BC140" s="736">
        <v>68895</v>
      </c>
      <c r="BD140" s="736">
        <v>60270</v>
      </c>
      <c r="BE140" s="736">
        <v>0</v>
      </c>
      <c r="BF140" s="736">
        <v>0</v>
      </c>
      <c r="BG140" s="736">
        <v>0</v>
      </c>
      <c r="BH140" s="736">
        <v>0</v>
      </c>
      <c r="BI140" s="736">
        <v>0</v>
      </c>
      <c r="BJ140" s="736">
        <v>0</v>
      </c>
      <c r="BK140" s="736">
        <v>0</v>
      </c>
      <c r="BL140" s="736">
        <v>0</v>
      </c>
      <c r="BM140" s="736">
        <v>0</v>
      </c>
      <c r="BN140" s="736">
        <v>0</v>
      </c>
      <c r="BO140" s="736">
        <v>0</v>
      </c>
      <c r="BP140" s="736">
        <v>0</v>
      </c>
      <c r="BQ140" s="736">
        <v>0</v>
      </c>
      <c r="BR140" s="736">
        <v>0</v>
      </c>
      <c r="BS140" s="736">
        <v>0</v>
      </c>
      <c r="BT140" s="736">
        <v>0</v>
      </c>
    </row>
    <row r="141" spans="2:72">
      <c r="B141" s="733"/>
      <c r="C141" s="733"/>
      <c r="D141" s="733" t="s">
        <v>105</v>
      </c>
      <c r="E141" s="733"/>
      <c r="F141" s="733"/>
      <c r="G141" s="733"/>
      <c r="H141" s="733">
        <v>2015</v>
      </c>
      <c r="I141" s="641" t="s">
        <v>573</v>
      </c>
      <c r="J141" s="641" t="s">
        <v>587</v>
      </c>
      <c r="L141" s="736"/>
      <c r="M141" s="736"/>
      <c r="N141" s="736"/>
      <c r="O141" s="736"/>
      <c r="P141" s="736">
        <v>0</v>
      </c>
      <c r="Q141" s="736">
        <v>0</v>
      </c>
      <c r="R141" s="736">
        <v>0</v>
      </c>
      <c r="S141" s="736">
        <v>0</v>
      </c>
      <c r="T141" s="736">
        <v>0</v>
      </c>
      <c r="U141" s="736">
        <v>0</v>
      </c>
      <c r="V141" s="736">
        <v>0</v>
      </c>
      <c r="W141" s="736">
        <v>0</v>
      </c>
      <c r="X141" s="736">
        <v>0</v>
      </c>
      <c r="Y141" s="736">
        <v>0</v>
      </c>
      <c r="Z141" s="736">
        <v>0</v>
      </c>
      <c r="AA141" s="736">
        <v>0</v>
      </c>
      <c r="AB141" s="736">
        <v>0</v>
      </c>
      <c r="AC141" s="736">
        <v>0</v>
      </c>
      <c r="AD141" s="736">
        <v>0</v>
      </c>
      <c r="AE141" s="736">
        <v>0</v>
      </c>
      <c r="AF141" s="736">
        <v>0</v>
      </c>
      <c r="AG141" s="736">
        <v>0</v>
      </c>
      <c r="AH141" s="736">
        <v>0</v>
      </c>
      <c r="AI141" s="736">
        <v>0</v>
      </c>
      <c r="AJ141" s="736">
        <v>0</v>
      </c>
      <c r="AK141" s="736">
        <v>0</v>
      </c>
      <c r="AL141" s="736">
        <v>0</v>
      </c>
      <c r="AM141" s="736">
        <v>0</v>
      </c>
      <c r="AN141" s="736">
        <v>0</v>
      </c>
      <c r="AO141" s="736">
        <v>0</v>
      </c>
      <c r="AP141" s="50"/>
      <c r="AQ141" s="736"/>
      <c r="AR141" s="736"/>
      <c r="AS141" s="736"/>
      <c r="AT141" s="736"/>
      <c r="AU141" s="736">
        <v>0</v>
      </c>
      <c r="AV141" s="736">
        <v>0</v>
      </c>
      <c r="AW141" s="736">
        <v>0</v>
      </c>
      <c r="AX141" s="736">
        <v>0</v>
      </c>
      <c r="AY141" s="736">
        <v>0</v>
      </c>
      <c r="AZ141" s="736">
        <v>0</v>
      </c>
      <c r="BA141" s="736">
        <v>0</v>
      </c>
      <c r="BB141" s="736">
        <v>0</v>
      </c>
      <c r="BC141" s="736">
        <v>0</v>
      </c>
      <c r="BD141" s="736">
        <v>0</v>
      </c>
      <c r="BE141" s="736">
        <v>0</v>
      </c>
      <c r="BF141" s="736">
        <v>0</v>
      </c>
      <c r="BG141" s="736">
        <v>0</v>
      </c>
      <c r="BH141" s="736">
        <v>0</v>
      </c>
      <c r="BI141" s="736">
        <v>0</v>
      </c>
      <c r="BJ141" s="736">
        <v>0</v>
      </c>
      <c r="BK141" s="736">
        <v>0</v>
      </c>
      <c r="BL141" s="736">
        <v>0</v>
      </c>
      <c r="BM141" s="736">
        <v>0</v>
      </c>
      <c r="BN141" s="736">
        <v>0</v>
      </c>
      <c r="BO141" s="736">
        <v>0</v>
      </c>
      <c r="BP141" s="736">
        <v>0</v>
      </c>
      <c r="BQ141" s="736">
        <v>0</v>
      </c>
      <c r="BR141" s="736">
        <v>0</v>
      </c>
      <c r="BS141" s="736">
        <v>0</v>
      </c>
      <c r="BT141" s="736">
        <v>0</v>
      </c>
    </row>
    <row r="142" spans="2:72">
      <c r="B142" s="733"/>
      <c r="C142" s="733"/>
      <c r="D142" s="733" t="s">
        <v>108</v>
      </c>
      <c r="E142" s="733"/>
      <c r="F142" s="733"/>
      <c r="G142" s="733"/>
      <c r="H142" s="733">
        <v>2015</v>
      </c>
      <c r="I142" s="641" t="s">
        <v>573</v>
      </c>
      <c r="J142" s="641" t="s">
        <v>587</v>
      </c>
      <c r="L142" s="736"/>
      <c r="M142" s="736"/>
      <c r="N142" s="736"/>
      <c r="O142" s="736"/>
      <c r="P142" s="736">
        <v>0</v>
      </c>
      <c r="Q142" s="736">
        <v>0</v>
      </c>
      <c r="R142" s="736">
        <v>0</v>
      </c>
      <c r="S142" s="736">
        <v>0</v>
      </c>
      <c r="T142" s="736">
        <v>0</v>
      </c>
      <c r="U142" s="736">
        <v>0</v>
      </c>
      <c r="V142" s="736">
        <v>0</v>
      </c>
      <c r="W142" s="736">
        <v>0</v>
      </c>
      <c r="X142" s="736">
        <v>0</v>
      </c>
      <c r="Y142" s="736">
        <v>0</v>
      </c>
      <c r="Z142" s="736">
        <v>0</v>
      </c>
      <c r="AA142" s="736">
        <v>0</v>
      </c>
      <c r="AB142" s="736">
        <v>0</v>
      </c>
      <c r="AC142" s="736">
        <v>0</v>
      </c>
      <c r="AD142" s="736">
        <v>0</v>
      </c>
      <c r="AE142" s="736">
        <v>0</v>
      </c>
      <c r="AF142" s="736">
        <v>0</v>
      </c>
      <c r="AG142" s="736">
        <v>0</v>
      </c>
      <c r="AH142" s="736">
        <v>0</v>
      </c>
      <c r="AI142" s="736">
        <v>0</v>
      </c>
      <c r="AJ142" s="736">
        <v>0</v>
      </c>
      <c r="AK142" s="736">
        <v>0</v>
      </c>
      <c r="AL142" s="736">
        <v>0</v>
      </c>
      <c r="AM142" s="736">
        <v>0</v>
      </c>
      <c r="AN142" s="736">
        <v>0</v>
      </c>
      <c r="AO142" s="736">
        <v>0</v>
      </c>
      <c r="AP142" s="50"/>
      <c r="AQ142" s="736"/>
      <c r="AR142" s="736"/>
      <c r="AS142" s="736"/>
      <c r="AT142" s="736"/>
      <c r="AU142" s="736">
        <v>0</v>
      </c>
      <c r="AV142" s="736">
        <v>0</v>
      </c>
      <c r="AW142" s="736">
        <v>0</v>
      </c>
      <c r="AX142" s="736">
        <v>0</v>
      </c>
      <c r="AY142" s="736">
        <v>0</v>
      </c>
      <c r="AZ142" s="736">
        <v>0</v>
      </c>
      <c r="BA142" s="736">
        <v>0</v>
      </c>
      <c r="BB142" s="736">
        <v>0</v>
      </c>
      <c r="BC142" s="736">
        <v>0</v>
      </c>
      <c r="BD142" s="736">
        <v>0</v>
      </c>
      <c r="BE142" s="736">
        <v>0</v>
      </c>
      <c r="BF142" s="736">
        <v>0</v>
      </c>
      <c r="BG142" s="736">
        <v>0</v>
      </c>
      <c r="BH142" s="736">
        <v>0</v>
      </c>
      <c r="BI142" s="736">
        <v>0</v>
      </c>
      <c r="BJ142" s="736">
        <v>0</v>
      </c>
      <c r="BK142" s="736">
        <v>0</v>
      </c>
      <c r="BL142" s="736">
        <v>0</v>
      </c>
      <c r="BM142" s="736">
        <v>0</v>
      </c>
      <c r="BN142" s="736">
        <v>0</v>
      </c>
      <c r="BO142" s="736">
        <v>0</v>
      </c>
      <c r="BP142" s="736">
        <v>0</v>
      </c>
      <c r="BQ142" s="736">
        <v>0</v>
      </c>
      <c r="BR142" s="736">
        <v>0</v>
      </c>
      <c r="BS142" s="736">
        <v>0</v>
      </c>
      <c r="BT142" s="736">
        <v>0</v>
      </c>
    </row>
    <row r="143" spans="2:72">
      <c r="B143" s="733"/>
      <c r="C143" s="733"/>
      <c r="D143" s="733" t="s">
        <v>494</v>
      </c>
      <c r="E143" s="733"/>
      <c r="F143" s="733"/>
      <c r="G143" s="733"/>
      <c r="H143" s="733">
        <v>2015</v>
      </c>
      <c r="I143" s="641" t="s">
        <v>573</v>
      </c>
      <c r="J143" s="641" t="s">
        <v>587</v>
      </c>
      <c r="L143" s="736"/>
      <c r="M143" s="736"/>
      <c r="N143" s="736"/>
      <c r="O143" s="736"/>
      <c r="P143" s="736">
        <v>0</v>
      </c>
      <c r="Q143" s="736">
        <v>0</v>
      </c>
      <c r="R143" s="736">
        <v>0</v>
      </c>
      <c r="S143" s="736">
        <v>0</v>
      </c>
      <c r="T143" s="736">
        <v>0</v>
      </c>
      <c r="U143" s="736">
        <v>0</v>
      </c>
      <c r="V143" s="736">
        <v>0</v>
      </c>
      <c r="W143" s="736">
        <v>0</v>
      </c>
      <c r="X143" s="736">
        <v>0</v>
      </c>
      <c r="Y143" s="736">
        <v>0</v>
      </c>
      <c r="Z143" s="736">
        <v>0</v>
      </c>
      <c r="AA143" s="736">
        <v>0</v>
      </c>
      <c r="AB143" s="736">
        <v>0</v>
      </c>
      <c r="AC143" s="736">
        <v>0</v>
      </c>
      <c r="AD143" s="736">
        <v>0</v>
      </c>
      <c r="AE143" s="736">
        <v>0</v>
      </c>
      <c r="AF143" s="736">
        <v>0</v>
      </c>
      <c r="AG143" s="736">
        <v>0</v>
      </c>
      <c r="AH143" s="736">
        <v>0</v>
      </c>
      <c r="AI143" s="736">
        <v>0</v>
      </c>
      <c r="AJ143" s="736">
        <v>0</v>
      </c>
      <c r="AK143" s="736">
        <v>0</v>
      </c>
      <c r="AL143" s="736">
        <v>0</v>
      </c>
      <c r="AM143" s="736">
        <v>0</v>
      </c>
      <c r="AN143" s="736">
        <v>0</v>
      </c>
      <c r="AO143" s="736">
        <v>0</v>
      </c>
      <c r="AP143" s="50"/>
      <c r="AQ143" s="736"/>
      <c r="AR143" s="736"/>
      <c r="AS143" s="736"/>
      <c r="AT143" s="736"/>
      <c r="AU143" s="736">
        <v>0</v>
      </c>
      <c r="AV143" s="736">
        <v>0</v>
      </c>
      <c r="AW143" s="736">
        <v>0</v>
      </c>
      <c r="AX143" s="736">
        <v>0</v>
      </c>
      <c r="AY143" s="736">
        <v>0</v>
      </c>
      <c r="AZ143" s="736">
        <v>0</v>
      </c>
      <c r="BA143" s="736">
        <v>0</v>
      </c>
      <c r="BB143" s="736">
        <v>0</v>
      </c>
      <c r="BC143" s="736">
        <v>0</v>
      </c>
      <c r="BD143" s="736">
        <v>0</v>
      </c>
      <c r="BE143" s="736">
        <v>0</v>
      </c>
      <c r="BF143" s="736">
        <v>0</v>
      </c>
      <c r="BG143" s="736">
        <v>0</v>
      </c>
      <c r="BH143" s="736">
        <v>0</v>
      </c>
      <c r="BI143" s="736">
        <v>0</v>
      </c>
      <c r="BJ143" s="736">
        <v>0</v>
      </c>
      <c r="BK143" s="736">
        <v>0</v>
      </c>
      <c r="BL143" s="736">
        <v>0</v>
      </c>
      <c r="BM143" s="736">
        <v>0</v>
      </c>
      <c r="BN143" s="736">
        <v>0</v>
      </c>
      <c r="BO143" s="736">
        <v>0</v>
      </c>
      <c r="BP143" s="736">
        <v>0</v>
      </c>
      <c r="BQ143" s="736">
        <v>0</v>
      </c>
      <c r="BR143" s="736">
        <v>0</v>
      </c>
      <c r="BS143" s="736">
        <v>0</v>
      </c>
      <c r="BT143" s="736">
        <v>0</v>
      </c>
    </row>
    <row r="144" spans="2:72">
      <c r="B144" s="733"/>
      <c r="C144" s="733"/>
      <c r="D144" s="733" t="s">
        <v>490</v>
      </c>
      <c r="E144" s="733"/>
      <c r="F144" s="733"/>
      <c r="G144" s="733"/>
      <c r="H144" s="733">
        <v>2015</v>
      </c>
      <c r="I144" s="641" t="s">
        <v>573</v>
      </c>
      <c r="J144" s="641" t="s">
        <v>587</v>
      </c>
      <c r="L144" s="736"/>
      <c r="M144" s="736"/>
      <c r="N144" s="736"/>
      <c r="O144" s="736"/>
      <c r="P144" s="736">
        <v>0</v>
      </c>
      <c r="Q144" s="736">
        <v>0</v>
      </c>
      <c r="R144" s="736">
        <v>0</v>
      </c>
      <c r="S144" s="736">
        <v>0</v>
      </c>
      <c r="T144" s="736">
        <v>0</v>
      </c>
      <c r="U144" s="736">
        <v>0</v>
      </c>
      <c r="V144" s="736">
        <v>0</v>
      </c>
      <c r="W144" s="736">
        <v>0</v>
      </c>
      <c r="X144" s="736">
        <v>0</v>
      </c>
      <c r="Y144" s="736">
        <v>0</v>
      </c>
      <c r="Z144" s="736">
        <v>0</v>
      </c>
      <c r="AA144" s="736">
        <v>0</v>
      </c>
      <c r="AB144" s="736">
        <v>0</v>
      </c>
      <c r="AC144" s="736">
        <v>0</v>
      </c>
      <c r="AD144" s="736">
        <v>0</v>
      </c>
      <c r="AE144" s="736">
        <v>0</v>
      </c>
      <c r="AF144" s="736">
        <v>0</v>
      </c>
      <c r="AG144" s="736">
        <v>0</v>
      </c>
      <c r="AH144" s="736">
        <v>0</v>
      </c>
      <c r="AI144" s="736">
        <v>0</v>
      </c>
      <c r="AJ144" s="736">
        <v>0</v>
      </c>
      <c r="AK144" s="736">
        <v>0</v>
      </c>
      <c r="AL144" s="736">
        <v>0</v>
      </c>
      <c r="AM144" s="736">
        <v>0</v>
      </c>
      <c r="AN144" s="736">
        <v>0</v>
      </c>
      <c r="AO144" s="736">
        <v>0</v>
      </c>
      <c r="AP144" s="50"/>
      <c r="AQ144" s="736"/>
      <c r="AR144" s="736"/>
      <c r="AS144" s="736"/>
      <c r="AT144" s="736"/>
      <c r="AU144" s="736">
        <v>0</v>
      </c>
      <c r="AV144" s="736">
        <v>0</v>
      </c>
      <c r="AW144" s="736">
        <v>0</v>
      </c>
      <c r="AX144" s="736">
        <v>0</v>
      </c>
      <c r="AY144" s="736">
        <v>0</v>
      </c>
      <c r="AZ144" s="736">
        <v>0</v>
      </c>
      <c r="BA144" s="736">
        <v>0</v>
      </c>
      <c r="BB144" s="736">
        <v>0</v>
      </c>
      <c r="BC144" s="736">
        <v>0</v>
      </c>
      <c r="BD144" s="736">
        <v>0</v>
      </c>
      <c r="BE144" s="736">
        <v>0</v>
      </c>
      <c r="BF144" s="736">
        <v>0</v>
      </c>
      <c r="BG144" s="736">
        <v>0</v>
      </c>
      <c r="BH144" s="736">
        <v>0</v>
      </c>
      <c r="BI144" s="736">
        <v>0</v>
      </c>
      <c r="BJ144" s="736">
        <v>0</v>
      </c>
      <c r="BK144" s="736">
        <v>0</v>
      </c>
      <c r="BL144" s="736">
        <v>0</v>
      </c>
      <c r="BM144" s="736">
        <v>0</v>
      </c>
      <c r="BN144" s="736">
        <v>0</v>
      </c>
      <c r="BO144" s="736">
        <v>0</v>
      </c>
      <c r="BP144" s="736">
        <v>0</v>
      </c>
      <c r="BQ144" s="736">
        <v>0</v>
      </c>
      <c r="BR144" s="736">
        <v>0</v>
      </c>
      <c r="BS144" s="736">
        <v>0</v>
      </c>
      <c r="BT144" s="736">
        <v>0</v>
      </c>
    </row>
    <row r="145" spans="2:72">
      <c r="B145" s="733"/>
      <c r="C145" s="733"/>
      <c r="D145" s="733" t="s">
        <v>117</v>
      </c>
      <c r="E145" s="733"/>
      <c r="F145" s="733"/>
      <c r="G145" s="733"/>
      <c r="H145" s="733">
        <v>2015</v>
      </c>
      <c r="I145" s="641" t="s">
        <v>574</v>
      </c>
      <c r="J145" s="641" t="s">
        <v>580</v>
      </c>
      <c r="L145" s="736"/>
      <c r="M145" s="736"/>
      <c r="N145" s="736"/>
      <c r="O145" s="736"/>
      <c r="P145" s="736">
        <v>0</v>
      </c>
      <c r="Q145" s="736">
        <v>0</v>
      </c>
      <c r="R145" s="736">
        <v>0</v>
      </c>
      <c r="S145" s="736">
        <v>0</v>
      </c>
      <c r="T145" s="736">
        <v>0</v>
      </c>
      <c r="U145" s="736">
        <v>0</v>
      </c>
      <c r="V145" s="736">
        <v>0</v>
      </c>
      <c r="W145" s="736">
        <v>0</v>
      </c>
      <c r="X145" s="736">
        <v>0</v>
      </c>
      <c r="Y145" s="736">
        <v>0</v>
      </c>
      <c r="Z145" s="736">
        <v>0</v>
      </c>
      <c r="AA145" s="736">
        <v>0</v>
      </c>
      <c r="AB145" s="736">
        <v>0</v>
      </c>
      <c r="AC145" s="736">
        <v>0</v>
      </c>
      <c r="AD145" s="736">
        <v>0</v>
      </c>
      <c r="AE145" s="736">
        <v>0</v>
      </c>
      <c r="AF145" s="736">
        <v>0</v>
      </c>
      <c r="AG145" s="736">
        <v>0</v>
      </c>
      <c r="AH145" s="736">
        <v>0</v>
      </c>
      <c r="AI145" s="736">
        <v>0</v>
      </c>
      <c r="AJ145" s="736">
        <v>0</v>
      </c>
      <c r="AK145" s="736">
        <v>0</v>
      </c>
      <c r="AL145" s="736">
        <v>0</v>
      </c>
      <c r="AM145" s="736">
        <v>0</v>
      </c>
      <c r="AN145" s="736">
        <v>0</v>
      </c>
      <c r="AO145" s="736">
        <v>0</v>
      </c>
      <c r="AP145" s="50"/>
      <c r="AQ145" s="736"/>
      <c r="AR145" s="736"/>
      <c r="AS145" s="736"/>
      <c r="AT145" s="736"/>
      <c r="AU145" s="736">
        <v>0</v>
      </c>
      <c r="AV145" s="736">
        <v>0</v>
      </c>
      <c r="AW145" s="736">
        <v>0</v>
      </c>
      <c r="AX145" s="736">
        <v>0</v>
      </c>
      <c r="AY145" s="736">
        <v>0</v>
      </c>
      <c r="AZ145" s="736">
        <v>0</v>
      </c>
      <c r="BA145" s="736">
        <v>0</v>
      </c>
      <c r="BB145" s="736">
        <v>0</v>
      </c>
      <c r="BC145" s="736">
        <v>0</v>
      </c>
      <c r="BD145" s="736">
        <v>0</v>
      </c>
      <c r="BE145" s="736">
        <v>0</v>
      </c>
      <c r="BF145" s="736">
        <v>0</v>
      </c>
      <c r="BG145" s="736">
        <v>0</v>
      </c>
      <c r="BH145" s="736">
        <v>0</v>
      </c>
      <c r="BI145" s="736">
        <v>0</v>
      </c>
      <c r="BJ145" s="736">
        <v>0</v>
      </c>
      <c r="BK145" s="736">
        <v>0</v>
      </c>
      <c r="BL145" s="736">
        <v>0</v>
      </c>
      <c r="BM145" s="736">
        <v>0</v>
      </c>
      <c r="BN145" s="736">
        <v>0</v>
      </c>
      <c r="BO145" s="736">
        <v>0</v>
      </c>
      <c r="BP145" s="736">
        <v>0</v>
      </c>
      <c r="BQ145" s="736">
        <v>0</v>
      </c>
      <c r="BR145" s="736">
        <v>0</v>
      </c>
      <c r="BS145" s="736">
        <v>0</v>
      </c>
      <c r="BT145" s="736">
        <v>0</v>
      </c>
    </row>
    <row r="146" spans="2:72">
      <c r="B146" s="733"/>
      <c r="C146" s="733"/>
      <c r="D146" s="733" t="s">
        <v>118</v>
      </c>
      <c r="E146" s="733"/>
      <c r="F146" s="733"/>
      <c r="G146" s="733"/>
      <c r="H146" s="733">
        <v>2015</v>
      </c>
      <c r="I146" s="641" t="s">
        <v>574</v>
      </c>
      <c r="J146" s="641" t="s">
        <v>580</v>
      </c>
      <c r="L146" s="736"/>
      <c r="M146" s="736"/>
      <c r="N146" s="736"/>
      <c r="O146" s="736"/>
      <c r="P146" s="736">
        <v>71</v>
      </c>
      <c r="Q146" s="736">
        <v>71</v>
      </c>
      <c r="R146" s="736">
        <v>71</v>
      </c>
      <c r="S146" s="736">
        <v>71</v>
      </c>
      <c r="T146" s="736">
        <v>71</v>
      </c>
      <c r="U146" s="736">
        <v>71</v>
      </c>
      <c r="V146" s="736">
        <v>67</v>
      </c>
      <c r="W146" s="736">
        <v>67</v>
      </c>
      <c r="X146" s="736">
        <v>67</v>
      </c>
      <c r="Y146" s="736">
        <v>56</v>
      </c>
      <c r="Z146" s="736">
        <v>28</v>
      </c>
      <c r="AA146" s="736">
        <v>28</v>
      </c>
      <c r="AB146" s="736">
        <v>20</v>
      </c>
      <c r="AC146" s="736">
        <v>20</v>
      </c>
      <c r="AD146" s="736">
        <v>20</v>
      </c>
      <c r="AE146" s="736">
        <v>13</v>
      </c>
      <c r="AF146" s="736">
        <v>1</v>
      </c>
      <c r="AG146" s="736">
        <v>1</v>
      </c>
      <c r="AH146" s="736">
        <v>1</v>
      </c>
      <c r="AI146" s="736">
        <v>1</v>
      </c>
      <c r="AJ146" s="736">
        <v>0</v>
      </c>
      <c r="AK146" s="736">
        <v>0</v>
      </c>
      <c r="AL146" s="736">
        <v>0</v>
      </c>
      <c r="AM146" s="736">
        <v>0</v>
      </c>
      <c r="AN146" s="736">
        <v>0</v>
      </c>
      <c r="AO146" s="736">
        <v>0</v>
      </c>
      <c r="AP146" s="50"/>
      <c r="AQ146" s="736"/>
      <c r="AR146" s="736"/>
      <c r="AS146" s="736"/>
      <c r="AT146" s="736"/>
      <c r="AU146" s="736">
        <v>395537</v>
      </c>
      <c r="AV146" s="736">
        <v>394977</v>
      </c>
      <c r="AW146" s="736">
        <v>394977</v>
      </c>
      <c r="AX146" s="736">
        <v>394977</v>
      </c>
      <c r="AY146" s="736">
        <v>394977</v>
      </c>
      <c r="AZ146" s="736">
        <v>394977</v>
      </c>
      <c r="BA146" s="736">
        <v>378441</v>
      </c>
      <c r="BB146" s="736">
        <v>378441</v>
      </c>
      <c r="BC146" s="736">
        <v>378441</v>
      </c>
      <c r="BD146" s="736">
        <v>326221</v>
      </c>
      <c r="BE146" s="736">
        <v>200785</v>
      </c>
      <c r="BF146" s="736">
        <v>200785</v>
      </c>
      <c r="BG146" s="736">
        <v>93092</v>
      </c>
      <c r="BH146" s="736">
        <v>93092</v>
      </c>
      <c r="BI146" s="736">
        <v>93092</v>
      </c>
      <c r="BJ146" s="736">
        <v>63952</v>
      </c>
      <c r="BK146" s="736">
        <v>567</v>
      </c>
      <c r="BL146" s="736">
        <v>567</v>
      </c>
      <c r="BM146" s="736">
        <v>567</v>
      </c>
      <c r="BN146" s="736">
        <v>567</v>
      </c>
      <c r="BO146" s="736">
        <v>0</v>
      </c>
      <c r="BP146" s="736">
        <v>0</v>
      </c>
      <c r="BQ146" s="736">
        <v>0</v>
      </c>
      <c r="BR146" s="736">
        <v>0</v>
      </c>
      <c r="BS146" s="736">
        <v>0</v>
      </c>
      <c r="BT146" s="736">
        <v>0</v>
      </c>
    </row>
    <row r="147" spans="2:72">
      <c r="B147" s="733"/>
      <c r="C147" s="733"/>
      <c r="D147" s="733" t="s">
        <v>119</v>
      </c>
      <c r="E147" s="733"/>
      <c r="F147" s="733"/>
      <c r="G147" s="733"/>
      <c r="H147" s="733">
        <v>2015</v>
      </c>
      <c r="I147" s="641" t="s">
        <v>574</v>
      </c>
      <c r="J147" s="641" t="s">
        <v>580</v>
      </c>
      <c r="L147" s="736"/>
      <c r="M147" s="736"/>
      <c r="N147" s="736"/>
      <c r="O147" s="736"/>
      <c r="P147" s="736">
        <v>0</v>
      </c>
      <c r="Q147" s="736">
        <v>0</v>
      </c>
      <c r="R147" s="736">
        <v>0</v>
      </c>
      <c r="S147" s="736">
        <v>0</v>
      </c>
      <c r="T147" s="736">
        <v>0</v>
      </c>
      <c r="U147" s="736">
        <v>0</v>
      </c>
      <c r="V147" s="736">
        <v>0</v>
      </c>
      <c r="W147" s="736">
        <v>0</v>
      </c>
      <c r="X147" s="736">
        <v>0</v>
      </c>
      <c r="Y147" s="736">
        <v>0</v>
      </c>
      <c r="Z147" s="736">
        <v>0</v>
      </c>
      <c r="AA147" s="736">
        <v>0</v>
      </c>
      <c r="AB147" s="736">
        <v>0</v>
      </c>
      <c r="AC147" s="736">
        <v>0</v>
      </c>
      <c r="AD147" s="736">
        <v>0</v>
      </c>
      <c r="AE147" s="736">
        <v>0</v>
      </c>
      <c r="AF147" s="736">
        <v>0</v>
      </c>
      <c r="AG147" s="736">
        <v>0</v>
      </c>
      <c r="AH147" s="736">
        <v>0</v>
      </c>
      <c r="AI147" s="736">
        <v>0</v>
      </c>
      <c r="AJ147" s="736">
        <v>0</v>
      </c>
      <c r="AK147" s="736">
        <v>0</v>
      </c>
      <c r="AL147" s="736">
        <v>0</v>
      </c>
      <c r="AM147" s="736">
        <v>0</v>
      </c>
      <c r="AN147" s="736">
        <v>0</v>
      </c>
      <c r="AO147" s="736">
        <v>0</v>
      </c>
      <c r="AP147" s="50"/>
      <c r="AQ147" s="736"/>
      <c r="AR147" s="736"/>
      <c r="AS147" s="736"/>
      <c r="AT147" s="736"/>
      <c r="AU147" s="736">
        <v>0</v>
      </c>
      <c r="AV147" s="736">
        <v>0</v>
      </c>
      <c r="AW147" s="736">
        <v>0</v>
      </c>
      <c r="AX147" s="736">
        <v>0</v>
      </c>
      <c r="AY147" s="736">
        <v>0</v>
      </c>
      <c r="AZ147" s="736">
        <v>0</v>
      </c>
      <c r="BA147" s="736">
        <v>0</v>
      </c>
      <c r="BB147" s="736">
        <v>0</v>
      </c>
      <c r="BC147" s="736">
        <v>0</v>
      </c>
      <c r="BD147" s="736">
        <v>0</v>
      </c>
      <c r="BE147" s="736">
        <v>0</v>
      </c>
      <c r="BF147" s="736">
        <v>0</v>
      </c>
      <c r="BG147" s="736">
        <v>0</v>
      </c>
      <c r="BH147" s="736">
        <v>0</v>
      </c>
      <c r="BI147" s="736">
        <v>0</v>
      </c>
      <c r="BJ147" s="736">
        <v>0</v>
      </c>
      <c r="BK147" s="736">
        <v>0</v>
      </c>
      <c r="BL147" s="736">
        <v>0</v>
      </c>
      <c r="BM147" s="736">
        <v>0</v>
      </c>
      <c r="BN147" s="736">
        <v>0</v>
      </c>
      <c r="BO147" s="736">
        <v>0</v>
      </c>
      <c r="BP147" s="736">
        <v>0</v>
      </c>
      <c r="BQ147" s="736">
        <v>0</v>
      </c>
      <c r="BR147" s="736">
        <v>0</v>
      </c>
      <c r="BS147" s="736">
        <v>0</v>
      </c>
      <c r="BT147" s="736">
        <v>0</v>
      </c>
    </row>
    <row r="148" spans="2:72">
      <c r="B148" s="733"/>
      <c r="C148" s="733"/>
      <c r="D148" s="733" t="s">
        <v>97</v>
      </c>
      <c r="E148" s="733"/>
      <c r="F148" s="733"/>
      <c r="G148" s="733"/>
      <c r="H148" s="733">
        <v>2015</v>
      </c>
      <c r="I148" s="641" t="s">
        <v>574</v>
      </c>
      <c r="J148" s="641" t="s">
        <v>580</v>
      </c>
      <c r="L148" s="736"/>
      <c r="M148" s="736"/>
      <c r="N148" s="736"/>
      <c r="O148" s="736"/>
      <c r="P148" s="736">
        <v>0</v>
      </c>
      <c r="Q148" s="736">
        <v>0</v>
      </c>
      <c r="R148" s="736">
        <v>0</v>
      </c>
      <c r="S148" s="736">
        <v>0</v>
      </c>
      <c r="T148" s="736">
        <v>0</v>
      </c>
      <c r="U148" s="736">
        <v>0</v>
      </c>
      <c r="V148" s="736">
        <v>0</v>
      </c>
      <c r="W148" s="736">
        <v>0</v>
      </c>
      <c r="X148" s="736">
        <v>0</v>
      </c>
      <c r="Y148" s="736">
        <v>0</v>
      </c>
      <c r="Z148" s="736">
        <v>0</v>
      </c>
      <c r="AA148" s="736">
        <v>0</v>
      </c>
      <c r="AB148" s="736">
        <v>0</v>
      </c>
      <c r="AC148" s="736">
        <v>0</v>
      </c>
      <c r="AD148" s="736">
        <v>0</v>
      </c>
      <c r="AE148" s="736">
        <v>0</v>
      </c>
      <c r="AF148" s="736">
        <v>0</v>
      </c>
      <c r="AG148" s="736">
        <v>0</v>
      </c>
      <c r="AH148" s="736">
        <v>0</v>
      </c>
      <c r="AI148" s="736">
        <v>0</v>
      </c>
      <c r="AJ148" s="736">
        <v>0</v>
      </c>
      <c r="AK148" s="736">
        <v>0</v>
      </c>
      <c r="AL148" s="736">
        <v>0</v>
      </c>
      <c r="AM148" s="736">
        <v>0</v>
      </c>
      <c r="AN148" s="736">
        <v>0</v>
      </c>
      <c r="AO148" s="736">
        <v>0</v>
      </c>
      <c r="AP148" s="50"/>
      <c r="AQ148" s="736"/>
      <c r="AR148" s="736"/>
      <c r="AS148" s="736"/>
      <c r="AT148" s="736"/>
      <c r="AU148" s="736">
        <v>0</v>
      </c>
      <c r="AV148" s="736">
        <v>0</v>
      </c>
      <c r="AW148" s="736">
        <v>0</v>
      </c>
      <c r="AX148" s="736">
        <v>0</v>
      </c>
      <c r="AY148" s="736">
        <v>0</v>
      </c>
      <c r="AZ148" s="736">
        <v>0</v>
      </c>
      <c r="BA148" s="736">
        <v>0</v>
      </c>
      <c r="BB148" s="736">
        <v>0</v>
      </c>
      <c r="BC148" s="736">
        <v>0</v>
      </c>
      <c r="BD148" s="736">
        <v>0</v>
      </c>
      <c r="BE148" s="736">
        <v>0</v>
      </c>
      <c r="BF148" s="736">
        <v>0</v>
      </c>
      <c r="BG148" s="736">
        <v>0</v>
      </c>
      <c r="BH148" s="736">
        <v>0</v>
      </c>
      <c r="BI148" s="736">
        <v>0</v>
      </c>
      <c r="BJ148" s="736">
        <v>0</v>
      </c>
      <c r="BK148" s="736">
        <v>0</v>
      </c>
      <c r="BL148" s="736">
        <v>0</v>
      </c>
      <c r="BM148" s="736">
        <v>0</v>
      </c>
      <c r="BN148" s="736">
        <v>0</v>
      </c>
      <c r="BO148" s="736">
        <v>0</v>
      </c>
      <c r="BP148" s="736">
        <v>0</v>
      </c>
      <c r="BQ148" s="736">
        <v>0</v>
      </c>
      <c r="BR148" s="736">
        <v>0</v>
      </c>
      <c r="BS148" s="736">
        <v>0</v>
      </c>
      <c r="BT148" s="736">
        <v>0</v>
      </c>
    </row>
    <row r="149" spans="2:72">
      <c r="B149" s="733"/>
      <c r="C149" s="733"/>
      <c r="D149" s="733" t="s">
        <v>95</v>
      </c>
      <c r="E149" s="733"/>
      <c r="F149" s="733"/>
      <c r="G149" s="733"/>
      <c r="H149" s="733">
        <v>2015</v>
      </c>
      <c r="I149" s="641" t="s">
        <v>574</v>
      </c>
      <c r="J149" s="641" t="s">
        <v>580</v>
      </c>
      <c r="L149" s="736"/>
      <c r="M149" s="736"/>
      <c r="N149" s="736"/>
      <c r="O149" s="736"/>
      <c r="P149" s="736">
        <v>11</v>
      </c>
      <c r="Q149" s="736">
        <v>11</v>
      </c>
      <c r="R149" s="736">
        <v>11</v>
      </c>
      <c r="S149" s="736">
        <v>11</v>
      </c>
      <c r="T149" s="736">
        <v>11</v>
      </c>
      <c r="U149" s="736">
        <v>11</v>
      </c>
      <c r="V149" s="736">
        <v>11</v>
      </c>
      <c r="W149" s="736">
        <v>11</v>
      </c>
      <c r="X149" s="736">
        <v>11</v>
      </c>
      <c r="Y149" s="736">
        <v>11</v>
      </c>
      <c r="Z149" s="736">
        <v>9</v>
      </c>
      <c r="AA149" s="736">
        <v>9</v>
      </c>
      <c r="AB149" s="736">
        <v>9</v>
      </c>
      <c r="AC149" s="736">
        <v>9</v>
      </c>
      <c r="AD149" s="736">
        <v>9</v>
      </c>
      <c r="AE149" s="736">
        <v>9</v>
      </c>
      <c r="AF149" s="736">
        <v>5</v>
      </c>
      <c r="AG149" s="736">
        <v>5</v>
      </c>
      <c r="AH149" s="736">
        <v>5</v>
      </c>
      <c r="AI149" s="736">
        <v>5</v>
      </c>
      <c r="AJ149" s="736">
        <v>0</v>
      </c>
      <c r="AK149" s="736">
        <v>0</v>
      </c>
      <c r="AL149" s="736">
        <v>0</v>
      </c>
      <c r="AM149" s="736">
        <v>0</v>
      </c>
      <c r="AN149" s="736">
        <v>0</v>
      </c>
      <c r="AO149" s="736">
        <v>0</v>
      </c>
      <c r="AP149" s="50"/>
      <c r="AQ149" s="736"/>
      <c r="AR149" s="736"/>
      <c r="AS149" s="736"/>
      <c r="AT149" s="736"/>
      <c r="AU149" s="736">
        <v>150764</v>
      </c>
      <c r="AV149" s="736">
        <v>148652</v>
      </c>
      <c r="AW149" s="736">
        <v>148652</v>
      </c>
      <c r="AX149" s="736">
        <v>148652</v>
      </c>
      <c r="AY149" s="736">
        <v>148652</v>
      </c>
      <c r="AZ149" s="736">
        <v>148652</v>
      </c>
      <c r="BA149" s="736">
        <v>148652</v>
      </c>
      <c r="BB149" s="736">
        <v>148600</v>
      </c>
      <c r="BC149" s="736">
        <v>148600</v>
      </c>
      <c r="BD149" s="736">
        <v>148600</v>
      </c>
      <c r="BE149" s="736">
        <v>139973</v>
      </c>
      <c r="BF149" s="736">
        <v>139834</v>
      </c>
      <c r="BG149" s="736">
        <v>139834</v>
      </c>
      <c r="BH149" s="736">
        <v>139547</v>
      </c>
      <c r="BI149" s="736">
        <v>139547</v>
      </c>
      <c r="BJ149" s="736">
        <v>139320</v>
      </c>
      <c r="BK149" s="736">
        <v>77723</v>
      </c>
      <c r="BL149" s="736">
        <v>77723</v>
      </c>
      <c r="BM149" s="736">
        <v>77723</v>
      </c>
      <c r="BN149" s="736">
        <v>77723</v>
      </c>
      <c r="BO149" s="736">
        <v>0</v>
      </c>
      <c r="BP149" s="736">
        <v>0</v>
      </c>
      <c r="BQ149" s="736">
        <v>0</v>
      </c>
      <c r="BR149" s="736">
        <v>0</v>
      </c>
      <c r="BS149" s="736">
        <v>0</v>
      </c>
      <c r="BT149" s="736">
        <v>0</v>
      </c>
    </row>
    <row r="150" spans="2:72">
      <c r="B150" s="733"/>
      <c r="C150" s="733"/>
      <c r="D150" s="733" t="s">
        <v>96</v>
      </c>
      <c r="E150" s="733"/>
      <c r="F150" s="733"/>
      <c r="G150" s="733"/>
      <c r="H150" s="733">
        <v>2015</v>
      </c>
      <c r="I150" s="641" t="s">
        <v>574</v>
      </c>
      <c r="J150" s="641" t="s">
        <v>580</v>
      </c>
      <c r="L150" s="736"/>
      <c r="M150" s="736"/>
      <c r="N150" s="736"/>
      <c r="O150" s="736"/>
      <c r="P150" s="736">
        <v>1</v>
      </c>
      <c r="Q150" s="736">
        <v>1</v>
      </c>
      <c r="R150" s="736">
        <v>1</v>
      </c>
      <c r="S150" s="736">
        <v>1</v>
      </c>
      <c r="T150" s="736">
        <v>1</v>
      </c>
      <c r="U150" s="736">
        <v>1</v>
      </c>
      <c r="V150" s="736">
        <v>1</v>
      </c>
      <c r="W150" s="736">
        <v>1</v>
      </c>
      <c r="X150" s="736">
        <v>1</v>
      </c>
      <c r="Y150" s="736">
        <v>1</v>
      </c>
      <c r="Z150" s="736">
        <v>1</v>
      </c>
      <c r="AA150" s="736">
        <v>1</v>
      </c>
      <c r="AB150" s="736">
        <v>1</v>
      </c>
      <c r="AC150" s="736">
        <v>1</v>
      </c>
      <c r="AD150" s="736">
        <v>1</v>
      </c>
      <c r="AE150" s="736">
        <v>1</v>
      </c>
      <c r="AF150" s="736">
        <v>0</v>
      </c>
      <c r="AG150" s="736">
        <v>0</v>
      </c>
      <c r="AH150" s="736">
        <v>0</v>
      </c>
      <c r="AI150" s="736">
        <v>0</v>
      </c>
      <c r="AJ150" s="736">
        <v>0</v>
      </c>
      <c r="AK150" s="736">
        <v>0</v>
      </c>
      <c r="AL150" s="736">
        <v>0</v>
      </c>
      <c r="AM150" s="736">
        <v>0</v>
      </c>
      <c r="AN150" s="736">
        <v>0</v>
      </c>
      <c r="AO150" s="736">
        <v>0</v>
      </c>
      <c r="AP150" s="50"/>
      <c r="AQ150" s="736"/>
      <c r="AR150" s="736"/>
      <c r="AS150" s="736"/>
      <c r="AT150" s="736"/>
      <c r="AU150" s="736">
        <v>14852</v>
      </c>
      <c r="AV150" s="736">
        <v>14677</v>
      </c>
      <c r="AW150" s="736">
        <v>14677</v>
      </c>
      <c r="AX150" s="736">
        <v>14677</v>
      </c>
      <c r="AY150" s="736">
        <v>14677</v>
      </c>
      <c r="AZ150" s="736">
        <v>14677</v>
      </c>
      <c r="BA150" s="736">
        <v>14677</v>
      </c>
      <c r="BB150" s="736">
        <v>14641</v>
      </c>
      <c r="BC150" s="736">
        <v>14641</v>
      </c>
      <c r="BD150" s="736">
        <v>14641</v>
      </c>
      <c r="BE150" s="736">
        <v>12417</v>
      </c>
      <c r="BF150" s="736">
        <v>12315</v>
      </c>
      <c r="BG150" s="736">
        <v>12315</v>
      </c>
      <c r="BH150" s="736">
        <v>11937</v>
      </c>
      <c r="BI150" s="736">
        <v>11937</v>
      </c>
      <c r="BJ150" s="736">
        <v>11893</v>
      </c>
      <c r="BK150" s="736">
        <v>4969</v>
      </c>
      <c r="BL150" s="736">
        <v>4969</v>
      </c>
      <c r="BM150" s="736">
        <v>4969</v>
      </c>
      <c r="BN150" s="736">
        <v>4969</v>
      </c>
      <c r="BO150" s="736">
        <v>0</v>
      </c>
      <c r="BP150" s="736">
        <v>0</v>
      </c>
      <c r="BQ150" s="736">
        <v>0</v>
      </c>
      <c r="BR150" s="736">
        <v>0</v>
      </c>
      <c r="BS150" s="736">
        <v>0</v>
      </c>
      <c r="BT150" s="736">
        <v>0</v>
      </c>
    </row>
    <row r="151" spans="2:72">
      <c r="B151" s="733"/>
      <c r="C151" s="733"/>
      <c r="D151" s="733" t="s">
        <v>668</v>
      </c>
      <c r="E151" s="733"/>
      <c r="F151" s="733"/>
      <c r="G151" s="733"/>
      <c r="H151" s="733">
        <v>2015</v>
      </c>
      <c r="I151" s="641" t="s">
        <v>574</v>
      </c>
      <c r="J151" s="641" t="s">
        <v>580</v>
      </c>
      <c r="L151" s="736"/>
      <c r="M151" s="736"/>
      <c r="N151" s="736"/>
      <c r="O151" s="736"/>
      <c r="P151" s="736">
        <v>19</v>
      </c>
      <c r="Q151" s="736">
        <v>19</v>
      </c>
      <c r="R151" s="736">
        <v>19</v>
      </c>
      <c r="S151" s="736">
        <v>19</v>
      </c>
      <c r="T151" s="736">
        <v>19</v>
      </c>
      <c r="U151" s="736">
        <v>19</v>
      </c>
      <c r="V151" s="736">
        <v>19</v>
      </c>
      <c r="W151" s="736">
        <v>19</v>
      </c>
      <c r="X151" s="736">
        <v>19</v>
      </c>
      <c r="Y151" s="736">
        <v>19</v>
      </c>
      <c r="Z151" s="736">
        <v>19</v>
      </c>
      <c r="AA151" s="736">
        <v>19</v>
      </c>
      <c r="AB151" s="736">
        <v>19</v>
      </c>
      <c r="AC151" s="736">
        <v>19</v>
      </c>
      <c r="AD151" s="736">
        <v>19</v>
      </c>
      <c r="AE151" s="736">
        <v>19</v>
      </c>
      <c r="AF151" s="736">
        <v>19</v>
      </c>
      <c r="AG151" s="736">
        <v>19</v>
      </c>
      <c r="AH151" s="736">
        <v>17</v>
      </c>
      <c r="AI151" s="736">
        <v>0</v>
      </c>
      <c r="AJ151" s="736">
        <v>0</v>
      </c>
      <c r="AK151" s="736">
        <v>0</v>
      </c>
      <c r="AL151" s="736">
        <v>0</v>
      </c>
      <c r="AM151" s="736">
        <v>0</v>
      </c>
      <c r="AN151" s="736">
        <v>0</v>
      </c>
      <c r="AO151" s="736">
        <v>0</v>
      </c>
      <c r="AP151" s="50"/>
      <c r="AQ151" s="736"/>
      <c r="AR151" s="736"/>
      <c r="AS151" s="736"/>
      <c r="AT151" s="736"/>
      <c r="AU151" s="736">
        <v>35530</v>
      </c>
      <c r="AV151" s="736">
        <v>35530</v>
      </c>
      <c r="AW151" s="736">
        <v>35530</v>
      </c>
      <c r="AX151" s="736">
        <v>35530</v>
      </c>
      <c r="AY151" s="736">
        <v>35530</v>
      </c>
      <c r="AZ151" s="736">
        <v>35530</v>
      </c>
      <c r="BA151" s="736">
        <v>35530</v>
      </c>
      <c r="BB151" s="736">
        <v>35530</v>
      </c>
      <c r="BC151" s="736">
        <v>35530</v>
      </c>
      <c r="BD151" s="736">
        <v>35530</v>
      </c>
      <c r="BE151" s="736">
        <v>35530</v>
      </c>
      <c r="BF151" s="736">
        <v>35530</v>
      </c>
      <c r="BG151" s="736">
        <v>35530</v>
      </c>
      <c r="BH151" s="736">
        <v>35530</v>
      </c>
      <c r="BI151" s="736">
        <v>35530</v>
      </c>
      <c r="BJ151" s="736">
        <v>35530</v>
      </c>
      <c r="BK151" s="736">
        <v>35530</v>
      </c>
      <c r="BL151" s="736">
        <v>35530</v>
      </c>
      <c r="BM151" s="736">
        <v>34201</v>
      </c>
      <c r="BN151" s="736">
        <v>0</v>
      </c>
      <c r="BO151" s="736">
        <v>0</v>
      </c>
      <c r="BP151" s="736">
        <v>0</v>
      </c>
      <c r="BQ151" s="736">
        <v>0</v>
      </c>
      <c r="BR151" s="736">
        <v>0</v>
      </c>
      <c r="BS151" s="736">
        <v>0</v>
      </c>
      <c r="BT151" s="736">
        <v>0</v>
      </c>
    </row>
    <row r="152" spans="2:72">
      <c r="B152" s="733"/>
      <c r="C152" s="733"/>
      <c r="D152" s="733" t="s">
        <v>98</v>
      </c>
      <c r="E152" s="733"/>
      <c r="F152" s="733"/>
      <c r="G152" s="733"/>
      <c r="H152" s="733">
        <v>2015</v>
      </c>
      <c r="I152" s="641" t="s">
        <v>574</v>
      </c>
      <c r="J152" s="641" t="s">
        <v>580</v>
      </c>
      <c r="L152" s="736"/>
      <c r="M152" s="736"/>
      <c r="N152" s="736"/>
      <c r="O152" s="736"/>
      <c r="P152" s="736">
        <v>24</v>
      </c>
      <c r="Q152" s="736">
        <v>24</v>
      </c>
      <c r="R152" s="736">
        <v>24</v>
      </c>
      <c r="S152" s="736">
        <v>24</v>
      </c>
      <c r="T152" s="736">
        <v>24</v>
      </c>
      <c r="U152" s="736">
        <v>24</v>
      </c>
      <c r="V152" s="736">
        <v>24</v>
      </c>
      <c r="W152" s="736">
        <v>24</v>
      </c>
      <c r="X152" s="736">
        <v>24</v>
      </c>
      <c r="Y152" s="736">
        <v>24</v>
      </c>
      <c r="Z152" s="736">
        <v>24</v>
      </c>
      <c r="AA152" s="736">
        <v>24</v>
      </c>
      <c r="AB152" s="736">
        <v>24</v>
      </c>
      <c r="AC152" s="736">
        <v>24</v>
      </c>
      <c r="AD152" s="736">
        <v>24</v>
      </c>
      <c r="AE152" s="736">
        <v>24</v>
      </c>
      <c r="AF152" s="736">
        <v>6</v>
      </c>
      <c r="AG152" s="736">
        <v>6</v>
      </c>
      <c r="AH152" s="736">
        <v>6</v>
      </c>
      <c r="AI152" s="736">
        <v>6</v>
      </c>
      <c r="AJ152" s="736">
        <v>5</v>
      </c>
      <c r="AK152" s="736">
        <v>5</v>
      </c>
      <c r="AL152" s="736">
        <v>5</v>
      </c>
      <c r="AM152" s="736">
        <v>0</v>
      </c>
      <c r="AN152" s="736">
        <v>0</v>
      </c>
      <c r="AO152" s="736">
        <v>0</v>
      </c>
      <c r="AP152" s="50"/>
      <c r="AQ152" s="736"/>
      <c r="AR152" s="736"/>
      <c r="AS152" s="736"/>
      <c r="AT152" s="736"/>
      <c r="AU152" s="736">
        <v>415879</v>
      </c>
      <c r="AV152" s="736">
        <v>415879</v>
      </c>
      <c r="AW152" s="736">
        <v>415879</v>
      </c>
      <c r="AX152" s="736">
        <v>415879</v>
      </c>
      <c r="AY152" s="736">
        <v>415879</v>
      </c>
      <c r="AZ152" s="736">
        <v>415879</v>
      </c>
      <c r="BA152" s="736">
        <v>415879</v>
      </c>
      <c r="BB152" s="736">
        <v>415879</v>
      </c>
      <c r="BC152" s="736">
        <v>415879</v>
      </c>
      <c r="BD152" s="736">
        <v>415879</v>
      </c>
      <c r="BE152" s="736">
        <v>408886</v>
      </c>
      <c r="BF152" s="736">
        <v>408886</v>
      </c>
      <c r="BG152" s="736">
        <v>408886</v>
      </c>
      <c r="BH152" s="736">
        <v>403658</v>
      </c>
      <c r="BI152" s="736">
        <v>403658</v>
      </c>
      <c r="BJ152" s="736">
        <v>403658</v>
      </c>
      <c r="BK152" s="736">
        <v>117005</v>
      </c>
      <c r="BL152" s="736">
        <v>117005</v>
      </c>
      <c r="BM152" s="736">
        <v>117005</v>
      </c>
      <c r="BN152" s="736">
        <v>117005</v>
      </c>
      <c r="BO152" s="736">
        <v>102525</v>
      </c>
      <c r="BP152" s="736">
        <v>102525</v>
      </c>
      <c r="BQ152" s="736">
        <v>102525</v>
      </c>
      <c r="BR152" s="736">
        <v>0</v>
      </c>
      <c r="BS152" s="736">
        <v>0</v>
      </c>
      <c r="BT152" s="736">
        <v>0</v>
      </c>
    </row>
    <row r="153" spans="2:72">
      <c r="B153" s="733"/>
      <c r="C153" s="733"/>
      <c r="D153" s="733" t="s">
        <v>99</v>
      </c>
      <c r="E153" s="733"/>
      <c r="F153" s="733"/>
      <c r="G153" s="733"/>
      <c r="H153" s="733">
        <v>2015</v>
      </c>
      <c r="I153" s="641" t="s">
        <v>574</v>
      </c>
      <c r="J153" s="641" t="s">
        <v>580</v>
      </c>
      <c r="L153" s="736"/>
      <c r="M153" s="736"/>
      <c r="N153" s="736"/>
      <c r="O153" s="736"/>
      <c r="P153" s="736">
        <v>67</v>
      </c>
      <c r="Q153" s="736">
        <v>67</v>
      </c>
      <c r="R153" s="736">
        <v>67</v>
      </c>
      <c r="S153" s="736">
        <v>67</v>
      </c>
      <c r="T153" s="736">
        <v>91</v>
      </c>
      <c r="U153" s="736">
        <v>91</v>
      </c>
      <c r="V153" s="736">
        <v>91</v>
      </c>
      <c r="W153" s="736">
        <v>91</v>
      </c>
      <c r="X153" s="736">
        <v>91</v>
      </c>
      <c r="Y153" s="736">
        <v>91</v>
      </c>
      <c r="Z153" s="736">
        <v>91</v>
      </c>
      <c r="AA153" s="736">
        <v>91</v>
      </c>
      <c r="AB153" s="736">
        <v>91</v>
      </c>
      <c r="AC153" s="736">
        <v>63</v>
      </c>
      <c r="AD153" s="736">
        <v>0</v>
      </c>
      <c r="AE153" s="736">
        <v>0</v>
      </c>
      <c r="AF153" s="736">
        <v>0</v>
      </c>
      <c r="AG153" s="736">
        <v>0</v>
      </c>
      <c r="AH153" s="736">
        <v>0</v>
      </c>
      <c r="AI153" s="736">
        <v>0</v>
      </c>
      <c r="AJ153" s="736">
        <v>0</v>
      </c>
      <c r="AK153" s="736">
        <v>0</v>
      </c>
      <c r="AL153" s="736">
        <v>0</v>
      </c>
      <c r="AM153" s="736">
        <v>0</v>
      </c>
      <c r="AN153" s="736">
        <v>0</v>
      </c>
      <c r="AO153" s="736">
        <v>0</v>
      </c>
      <c r="AP153" s="50"/>
      <c r="AQ153" s="736"/>
      <c r="AR153" s="736"/>
      <c r="AS153" s="736"/>
      <c r="AT153" s="736"/>
      <c r="AU153" s="736">
        <v>316242</v>
      </c>
      <c r="AV153" s="736">
        <v>316242</v>
      </c>
      <c r="AW153" s="736">
        <v>316242</v>
      </c>
      <c r="AX153" s="736">
        <v>316242</v>
      </c>
      <c r="AY153" s="736">
        <v>389168</v>
      </c>
      <c r="AZ153" s="736">
        <v>389168</v>
      </c>
      <c r="BA153" s="736">
        <v>389168</v>
      </c>
      <c r="BB153" s="736">
        <v>389168</v>
      </c>
      <c r="BC153" s="736">
        <v>389168</v>
      </c>
      <c r="BD153" s="736">
        <v>389168</v>
      </c>
      <c r="BE153" s="736">
        <v>389168</v>
      </c>
      <c r="BF153" s="736">
        <v>389168</v>
      </c>
      <c r="BG153" s="736">
        <v>389168</v>
      </c>
      <c r="BH153" s="736">
        <v>272418</v>
      </c>
      <c r="BI153" s="736">
        <v>0</v>
      </c>
      <c r="BJ153" s="736">
        <v>0</v>
      </c>
      <c r="BK153" s="736">
        <v>0</v>
      </c>
      <c r="BL153" s="736">
        <v>0</v>
      </c>
      <c r="BM153" s="736">
        <v>0</v>
      </c>
      <c r="BN153" s="736">
        <v>0</v>
      </c>
      <c r="BO153" s="736">
        <v>0</v>
      </c>
      <c r="BP153" s="736">
        <v>0</v>
      </c>
      <c r="BQ153" s="736">
        <v>0</v>
      </c>
      <c r="BR153" s="736">
        <v>0</v>
      </c>
      <c r="BS153" s="736">
        <v>0</v>
      </c>
      <c r="BT153" s="736">
        <v>0</v>
      </c>
    </row>
    <row r="154" spans="2:72">
      <c r="B154" s="733"/>
      <c r="C154" s="733"/>
      <c r="D154" s="733" t="s">
        <v>100</v>
      </c>
      <c r="E154" s="733"/>
      <c r="F154" s="733"/>
      <c r="G154" s="733"/>
      <c r="H154" s="733">
        <v>2015</v>
      </c>
      <c r="I154" s="641" t="s">
        <v>574</v>
      </c>
      <c r="J154" s="641" t="s">
        <v>580</v>
      </c>
      <c r="L154" s="736"/>
      <c r="M154" s="736"/>
      <c r="N154" s="736"/>
      <c r="O154" s="736"/>
      <c r="P154" s="736">
        <v>85</v>
      </c>
      <c r="Q154" s="736">
        <v>85</v>
      </c>
      <c r="R154" s="736">
        <v>85</v>
      </c>
      <c r="S154" s="736">
        <v>85</v>
      </c>
      <c r="T154" s="736">
        <v>85</v>
      </c>
      <c r="U154" s="736">
        <v>85</v>
      </c>
      <c r="V154" s="736">
        <v>77</v>
      </c>
      <c r="W154" s="736">
        <v>77</v>
      </c>
      <c r="X154" s="736">
        <v>77</v>
      </c>
      <c r="Y154" s="736">
        <v>43</v>
      </c>
      <c r="Z154" s="736">
        <v>9</v>
      </c>
      <c r="AA154" s="736">
        <v>9</v>
      </c>
      <c r="AB154" s="736">
        <v>8</v>
      </c>
      <c r="AC154" s="736">
        <v>8</v>
      </c>
      <c r="AD154" s="736">
        <v>8</v>
      </c>
      <c r="AE154" s="736">
        <v>8</v>
      </c>
      <c r="AF154" s="736">
        <v>8</v>
      </c>
      <c r="AG154" s="736">
        <v>8</v>
      </c>
      <c r="AH154" s="736">
        <v>8</v>
      </c>
      <c r="AI154" s="736">
        <v>8</v>
      </c>
      <c r="AJ154" s="736">
        <v>0</v>
      </c>
      <c r="AK154" s="736">
        <v>0</v>
      </c>
      <c r="AL154" s="736">
        <v>0</v>
      </c>
      <c r="AM154" s="736">
        <v>0</v>
      </c>
      <c r="AN154" s="736">
        <v>0</v>
      </c>
      <c r="AO154" s="736">
        <v>0</v>
      </c>
      <c r="AP154" s="50"/>
      <c r="AQ154" s="736"/>
      <c r="AR154" s="736"/>
      <c r="AS154" s="736"/>
      <c r="AT154" s="736"/>
      <c r="AU154" s="736">
        <v>635746</v>
      </c>
      <c r="AV154" s="736">
        <v>635746</v>
      </c>
      <c r="AW154" s="736">
        <v>635746</v>
      </c>
      <c r="AX154" s="736">
        <v>635746</v>
      </c>
      <c r="AY154" s="736">
        <v>635746</v>
      </c>
      <c r="AZ154" s="736">
        <v>635746</v>
      </c>
      <c r="BA154" s="736">
        <v>573703</v>
      </c>
      <c r="BB154" s="736">
        <v>573703</v>
      </c>
      <c r="BC154" s="736">
        <v>567730</v>
      </c>
      <c r="BD154" s="736">
        <v>303244</v>
      </c>
      <c r="BE154" s="736">
        <v>41665</v>
      </c>
      <c r="BF154" s="736">
        <v>35896</v>
      </c>
      <c r="BG154" s="736">
        <v>25196</v>
      </c>
      <c r="BH154" s="736">
        <v>25196</v>
      </c>
      <c r="BI154" s="736">
        <v>25196</v>
      </c>
      <c r="BJ154" s="736">
        <v>24896</v>
      </c>
      <c r="BK154" s="736">
        <v>23798</v>
      </c>
      <c r="BL154" s="736">
        <v>23798</v>
      </c>
      <c r="BM154" s="736">
        <v>23798</v>
      </c>
      <c r="BN154" s="736">
        <v>23798</v>
      </c>
      <c r="BO154" s="736">
        <v>0</v>
      </c>
      <c r="BP154" s="736">
        <v>0</v>
      </c>
      <c r="BQ154" s="736">
        <v>0</v>
      </c>
      <c r="BR154" s="736">
        <v>0</v>
      </c>
      <c r="BS154" s="736">
        <v>0</v>
      </c>
      <c r="BT154" s="736">
        <v>0</v>
      </c>
    </row>
    <row r="155" spans="2:72">
      <c r="B155" s="733"/>
      <c r="C155" s="733"/>
      <c r="D155" s="733" t="s">
        <v>101</v>
      </c>
      <c r="E155" s="733"/>
      <c r="F155" s="733"/>
      <c r="G155" s="733"/>
      <c r="H155" s="733">
        <v>2015</v>
      </c>
      <c r="I155" s="641" t="s">
        <v>574</v>
      </c>
      <c r="J155" s="641" t="s">
        <v>580</v>
      </c>
      <c r="L155" s="736"/>
      <c r="M155" s="736"/>
      <c r="N155" s="736"/>
      <c r="O155" s="736"/>
      <c r="P155" s="736">
        <v>0</v>
      </c>
      <c r="Q155" s="736">
        <v>0</v>
      </c>
      <c r="R155" s="736">
        <v>0</v>
      </c>
      <c r="S155" s="736">
        <v>0</v>
      </c>
      <c r="T155" s="736">
        <v>0</v>
      </c>
      <c r="U155" s="736">
        <v>0</v>
      </c>
      <c r="V155" s="736">
        <v>0</v>
      </c>
      <c r="W155" s="736">
        <v>0</v>
      </c>
      <c r="X155" s="736">
        <v>0</v>
      </c>
      <c r="Y155" s="736">
        <v>0</v>
      </c>
      <c r="Z155" s="736">
        <v>0</v>
      </c>
      <c r="AA155" s="736">
        <v>0</v>
      </c>
      <c r="AB155" s="736">
        <v>0</v>
      </c>
      <c r="AC155" s="736">
        <v>0</v>
      </c>
      <c r="AD155" s="736">
        <v>0</v>
      </c>
      <c r="AE155" s="736">
        <v>0</v>
      </c>
      <c r="AF155" s="736">
        <v>0</v>
      </c>
      <c r="AG155" s="736">
        <v>0</v>
      </c>
      <c r="AH155" s="736">
        <v>0</v>
      </c>
      <c r="AI155" s="736">
        <v>0</v>
      </c>
      <c r="AJ155" s="736">
        <v>0</v>
      </c>
      <c r="AK155" s="736">
        <v>0</v>
      </c>
      <c r="AL155" s="736">
        <v>0</v>
      </c>
      <c r="AM155" s="736">
        <v>0</v>
      </c>
      <c r="AN155" s="736">
        <v>0</v>
      </c>
      <c r="AO155" s="736">
        <v>0</v>
      </c>
      <c r="AP155" s="50"/>
      <c r="AQ155" s="736"/>
      <c r="AR155" s="736"/>
      <c r="AS155" s="736"/>
      <c r="AT155" s="736"/>
      <c r="AU155" s="736">
        <v>0</v>
      </c>
      <c r="AV155" s="736">
        <v>0</v>
      </c>
      <c r="AW155" s="736">
        <v>0</v>
      </c>
      <c r="AX155" s="736">
        <v>0</v>
      </c>
      <c r="AY155" s="736">
        <v>0</v>
      </c>
      <c r="AZ155" s="736">
        <v>0</v>
      </c>
      <c r="BA155" s="736">
        <v>0</v>
      </c>
      <c r="BB155" s="736">
        <v>0</v>
      </c>
      <c r="BC155" s="736">
        <v>0</v>
      </c>
      <c r="BD155" s="736">
        <v>0</v>
      </c>
      <c r="BE155" s="736">
        <v>0</v>
      </c>
      <c r="BF155" s="736">
        <v>0</v>
      </c>
      <c r="BG155" s="736">
        <v>0</v>
      </c>
      <c r="BH155" s="736">
        <v>0</v>
      </c>
      <c r="BI155" s="736">
        <v>0</v>
      </c>
      <c r="BJ155" s="736">
        <v>0</v>
      </c>
      <c r="BK155" s="736">
        <v>0</v>
      </c>
      <c r="BL155" s="736">
        <v>0</v>
      </c>
      <c r="BM155" s="736">
        <v>0</v>
      </c>
      <c r="BN155" s="736">
        <v>0</v>
      </c>
      <c r="BO155" s="736">
        <v>0</v>
      </c>
      <c r="BP155" s="736">
        <v>0</v>
      </c>
      <c r="BQ155" s="736">
        <v>0</v>
      </c>
      <c r="BR155" s="736">
        <v>0</v>
      </c>
      <c r="BS155" s="736">
        <v>0</v>
      </c>
      <c r="BT155" s="736">
        <v>0</v>
      </c>
    </row>
    <row r="156" spans="2:72">
      <c r="B156" s="733"/>
      <c r="C156" s="733"/>
      <c r="D156" s="733" t="s">
        <v>102</v>
      </c>
      <c r="E156" s="733"/>
      <c r="F156" s="733"/>
      <c r="G156" s="733"/>
      <c r="H156" s="733">
        <v>2015</v>
      </c>
      <c r="I156" s="641" t="s">
        <v>574</v>
      </c>
      <c r="J156" s="641" t="s">
        <v>580</v>
      </c>
      <c r="L156" s="736"/>
      <c r="M156" s="736"/>
      <c r="N156" s="736"/>
      <c r="O156" s="736"/>
      <c r="P156" s="736">
        <v>75</v>
      </c>
      <c r="Q156" s="736">
        <v>75</v>
      </c>
      <c r="R156" s="736">
        <v>75</v>
      </c>
      <c r="S156" s="736">
        <v>75</v>
      </c>
      <c r="T156" s="736">
        <v>75</v>
      </c>
      <c r="U156" s="736">
        <v>75</v>
      </c>
      <c r="V156" s="736">
        <v>75</v>
      </c>
      <c r="W156" s="736">
        <v>75</v>
      </c>
      <c r="X156" s="736">
        <v>75</v>
      </c>
      <c r="Y156" s="736">
        <v>75</v>
      </c>
      <c r="Z156" s="736">
        <v>75</v>
      </c>
      <c r="AA156" s="736">
        <v>75</v>
      </c>
      <c r="AB156" s="736">
        <v>75</v>
      </c>
      <c r="AC156" s="736">
        <v>75</v>
      </c>
      <c r="AD156" s="736">
        <v>33</v>
      </c>
      <c r="AE156" s="736">
        <v>0</v>
      </c>
      <c r="AF156" s="736">
        <v>0</v>
      </c>
      <c r="AG156" s="736">
        <v>0</v>
      </c>
      <c r="AH156" s="736">
        <v>0</v>
      </c>
      <c r="AI156" s="736">
        <v>0</v>
      </c>
      <c r="AJ156" s="736">
        <v>0</v>
      </c>
      <c r="AK156" s="736">
        <v>0</v>
      </c>
      <c r="AL156" s="736">
        <v>0</v>
      </c>
      <c r="AM156" s="736">
        <v>0</v>
      </c>
      <c r="AN156" s="736">
        <v>0</v>
      </c>
      <c r="AO156" s="736">
        <v>0</v>
      </c>
      <c r="AP156" s="50"/>
      <c r="AQ156" s="736"/>
      <c r="AR156" s="736"/>
      <c r="AS156" s="736"/>
      <c r="AT156" s="736"/>
      <c r="AU156" s="736">
        <v>464819</v>
      </c>
      <c r="AV156" s="736">
        <v>464819</v>
      </c>
      <c r="AW156" s="736">
        <v>464819</v>
      </c>
      <c r="AX156" s="736">
        <v>464819</v>
      </c>
      <c r="AY156" s="736">
        <v>464819</v>
      </c>
      <c r="AZ156" s="736">
        <v>464819</v>
      </c>
      <c r="BA156" s="736">
        <v>464819</v>
      </c>
      <c r="BB156" s="736">
        <v>464819</v>
      </c>
      <c r="BC156" s="736">
        <v>464819</v>
      </c>
      <c r="BD156" s="736">
        <v>464819</v>
      </c>
      <c r="BE156" s="736">
        <v>464819</v>
      </c>
      <c r="BF156" s="736">
        <v>464819</v>
      </c>
      <c r="BG156" s="736">
        <v>464819</v>
      </c>
      <c r="BH156" s="736">
        <v>464819</v>
      </c>
      <c r="BI156" s="736">
        <v>201689</v>
      </c>
      <c r="BJ156" s="736">
        <v>0</v>
      </c>
      <c r="BK156" s="736">
        <v>0</v>
      </c>
      <c r="BL156" s="736">
        <v>0</v>
      </c>
      <c r="BM156" s="736">
        <v>0</v>
      </c>
      <c r="BN156" s="736">
        <v>0</v>
      </c>
      <c r="BO156" s="736">
        <v>0</v>
      </c>
      <c r="BP156" s="736">
        <v>0</v>
      </c>
      <c r="BQ156" s="736">
        <v>0</v>
      </c>
      <c r="BR156" s="736">
        <v>0</v>
      </c>
      <c r="BS156" s="736">
        <v>0</v>
      </c>
      <c r="BT156" s="736">
        <v>0</v>
      </c>
    </row>
    <row r="157" spans="2:72">
      <c r="B157" s="733"/>
      <c r="C157" s="733"/>
      <c r="D157" s="733" t="s">
        <v>113</v>
      </c>
      <c r="E157" s="733"/>
      <c r="F157" s="733"/>
      <c r="G157" s="733"/>
      <c r="H157" s="733">
        <v>2016</v>
      </c>
      <c r="I157" s="641" t="s">
        <v>574</v>
      </c>
      <c r="J157" s="641" t="s">
        <v>587</v>
      </c>
      <c r="L157" s="736"/>
      <c r="M157" s="736"/>
      <c r="N157" s="736"/>
      <c r="O157" s="736"/>
      <c r="P157" s="736"/>
      <c r="Q157" s="736">
        <v>444</v>
      </c>
      <c r="R157" s="736">
        <v>444</v>
      </c>
      <c r="S157" s="736">
        <v>444</v>
      </c>
      <c r="T157" s="736">
        <v>444</v>
      </c>
      <c r="U157" s="736">
        <v>444</v>
      </c>
      <c r="V157" s="736">
        <v>444</v>
      </c>
      <c r="W157" s="736">
        <v>444</v>
      </c>
      <c r="X157" s="736">
        <v>444</v>
      </c>
      <c r="Y157" s="736">
        <v>444</v>
      </c>
      <c r="Z157" s="736">
        <v>443</v>
      </c>
      <c r="AA157" s="736">
        <v>431</v>
      </c>
      <c r="AB157" s="736">
        <v>431</v>
      </c>
      <c r="AC157" s="736">
        <v>431</v>
      </c>
      <c r="AD157" s="736">
        <v>430</v>
      </c>
      <c r="AE157" s="736">
        <v>384</v>
      </c>
      <c r="AF157" s="736">
        <v>384</v>
      </c>
      <c r="AG157" s="736">
        <v>129</v>
      </c>
      <c r="AH157" s="736">
        <v>0</v>
      </c>
      <c r="AI157" s="736">
        <v>0</v>
      </c>
      <c r="AJ157" s="736">
        <v>0</v>
      </c>
      <c r="AK157" s="736">
        <v>0</v>
      </c>
      <c r="AL157" s="736">
        <v>0</v>
      </c>
      <c r="AM157" s="736">
        <v>0</v>
      </c>
      <c r="AN157" s="736">
        <v>0</v>
      </c>
      <c r="AO157" s="736">
        <v>0</v>
      </c>
      <c r="AP157" s="50"/>
      <c r="AQ157" s="736"/>
      <c r="AR157" s="736"/>
      <c r="AS157" s="736"/>
      <c r="AT157" s="736"/>
      <c r="AU157" s="736"/>
      <c r="AV157" s="736">
        <v>6840493</v>
      </c>
      <c r="AW157" s="736">
        <v>6840493</v>
      </c>
      <c r="AX157" s="736">
        <v>6840493</v>
      </c>
      <c r="AY157" s="736">
        <v>6840493</v>
      </c>
      <c r="AZ157" s="736">
        <v>6840493</v>
      </c>
      <c r="BA157" s="736">
        <v>6840493</v>
      </c>
      <c r="BB157" s="736">
        <v>6840493</v>
      </c>
      <c r="BC157" s="736">
        <v>6839739</v>
      </c>
      <c r="BD157" s="736">
        <v>6839739</v>
      </c>
      <c r="BE157" s="736">
        <v>6816915</v>
      </c>
      <c r="BF157" s="736">
        <v>6752144</v>
      </c>
      <c r="BG157" s="736">
        <v>6749208</v>
      </c>
      <c r="BH157" s="736">
        <v>6749208</v>
      </c>
      <c r="BI157" s="736">
        <v>6722211</v>
      </c>
      <c r="BJ157" s="736">
        <v>5977657</v>
      </c>
      <c r="BK157" s="736">
        <v>5977657</v>
      </c>
      <c r="BL157" s="736">
        <v>2060684</v>
      </c>
      <c r="BM157" s="736">
        <v>0</v>
      </c>
      <c r="BN157" s="736">
        <v>0</v>
      </c>
      <c r="BO157" s="736">
        <v>0</v>
      </c>
      <c r="BP157" s="736">
        <v>0</v>
      </c>
      <c r="BQ157" s="736">
        <v>0</v>
      </c>
      <c r="BR157" s="736">
        <v>0</v>
      </c>
      <c r="BS157" s="736">
        <v>0</v>
      </c>
      <c r="BT157" s="736">
        <v>0</v>
      </c>
    </row>
    <row r="158" spans="2:72">
      <c r="B158" s="733"/>
      <c r="C158" s="733"/>
      <c r="D158" s="733" t="s">
        <v>740</v>
      </c>
      <c r="E158" s="733"/>
      <c r="F158" s="733"/>
      <c r="G158" s="733"/>
      <c r="H158" s="733">
        <v>2016</v>
      </c>
      <c r="I158" s="641" t="s">
        <v>574</v>
      </c>
      <c r="J158" s="641" t="s">
        <v>587</v>
      </c>
      <c r="L158" s="736"/>
      <c r="M158" s="736"/>
      <c r="N158" s="736"/>
      <c r="O158" s="736"/>
      <c r="P158" s="736"/>
      <c r="Q158" s="736">
        <v>509</v>
      </c>
      <c r="R158" s="736">
        <v>509</v>
      </c>
      <c r="S158" s="736">
        <v>509</v>
      </c>
      <c r="T158" s="736">
        <v>509</v>
      </c>
      <c r="U158" s="736">
        <v>509</v>
      </c>
      <c r="V158" s="736">
        <v>509</v>
      </c>
      <c r="W158" s="736">
        <v>509</v>
      </c>
      <c r="X158" s="736">
        <v>509</v>
      </c>
      <c r="Y158" s="736">
        <v>509</v>
      </c>
      <c r="Z158" s="736">
        <v>509</v>
      </c>
      <c r="AA158" s="736">
        <v>509</v>
      </c>
      <c r="AB158" s="736">
        <v>509</v>
      </c>
      <c r="AC158" s="736">
        <v>509</v>
      </c>
      <c r="AD158" s="736">
        <v>509</v>
      </c>
      <c r="AE158" s="736">
        <v>509</v>
      </c>
      <c r="AF158" s="736">
        <v>509</v>
      </c>
      <c r="AG158" s="736">
        <v>509</v>
      </c>
      <c r="AH158" s="736">
        <v>509</v>
      </c>
      <c r="AI158" s="736">
        <v>457</v>
      </c>
      <c r="AJ158" s="736">
        <v>0</v>
      </c>
      <c r="AK158" s="736">
        <v>0</v>
      </c>
      <c r="AL158" s="736">
        <v>0</v>
      </c>
      <c r="AM158" s="736">
        <v>0</v>
      </c>
      <c r="AN158" s="736">
        <v>0</v>
      </c>
      <c r="AO158" s="736">
        <v>0</v>
      </c>
      <c r="AP158" s="50"/>
      <c r="AQ158" s="736"/>
      <c r="AR158" s="736"/>
      <c r="AS158" s="736"/>
      <c r="AT158" s="736"/>
      <c r="AU158" s="736"/>
      <c r="AV158" s="736">
        <v>1704051</v>
      </c>
      <c r="AW158" s="736">
        <v>1704051</v>
      </c>
      <c r="AX158" s="736">
        <v>1704051</v>
      </c>
      <c r="AY158" s="736">
        <v>1704051</v>
      </c>
      <c r="AZ158" s="736">
        <v>1704051</v>
      </c>
      <c r="BA158" s="736">
        <v>1704051</v>
      </c>
      <c r="BB158" s="736">
        <v>1704051</v>
      </c>
      <c r="BC158" s="736">
        <v>1704051</v>
      </c>
      <c r="BD158" s="736">
        <v>1704051</v>
      </c>
      <c r="BE158" s="736">
        <v>1704051</v>
      </c>
      <c r="BF158" s="736">
        <v>1704051</v>
      </c>
      <c r="BG158" s="736">
        <v>1704051</v>
      </c>
      <c r="BH158" s="736">
        <v>1704051</v>
      </c>
      <c r="BI158" s="736">
        <v>1704051</v>
      </c>
      <c r="BJ158" s="736">
        <v>1704051</v>
      </c>
      <c r="BK158" s="736">
        <v>1704051</v>
      </c>
      <c r="BL158" s="736">
        <v>1704051</v>
      </c>
      <c r="BM158" s="736">
        <v>1704051</v>
      </c>
      <c r="BN158" s="736">
        <v>1657178</v>
      </c>
      <c r="BO158" s="736">
        <v>0</v>
      </c>
      <c r="BP158" s="736">
        <v>0</v>
      </c>
      <c r="BQ158" s="736">
        <v>0</v>
      </c>
      <c r="BR158" s="736">
        <v>0</v>
      </c>
      <c r="BS158" s="736">
        <v>0</v>
      </c>
      <c r="BT158" s="736">
        <v>0</v>
      </c>
    </row>
    <row r="159" spans="2:72">
      <c r="B159" s="733"/>
      <c r="C159" s="733"/>
      <c r="D159" s="733" t="s">
        <v>115</v>
      </c>
      <c r="E159" s="733"/>
      <c r="F159" s="733"/>
      <c r="G159" s="733"/>
      <c r="H159" s="733">
        <v>2016</v>
      </c>
      <c r="I159" s="641" t="s">
        <v>574</v>
      </c>
      <c r="J159" s="641" t="s">
        <v>587</v>
      </c>
      <c r="L159" s="736"/>
      <c r="M159" s="736"/>
      <c r="N159" s="736"/>
      <c r="O159" s="736"/>
      <c r="P159" s="736"/>
      <c r="Q159" s="736"/>
      <c r="R159" s="736"/>
      <c r="S159" s="736"/>
      <c r="T159" s="736"/>
      <c r="U159" s="736"/>
      <c r="V159" s="736"/>
      <c r="W159" s="736"/>
      <c r="X159" s="736"/>
      <c r="Y159" s="736"/>
      <c r="Z159" s="736"/>
      <c r="AA159" s="736"/>
      <c r="AB159" s="736"/>
      <c r="AC159" s="736"/>
      <c r="AD159" s="736"/>
      <c r="AE159" s="736"/>
      <c r="AF159" s="736"/>
      <c r="AG159" s="736"/>
      <c r="AH159" s="736"/>
      <c r="AI159" s="736"/>
      <c r="AJ159" s="736"/>
      <c r="AK159" s="736"/>
      <c r="AL159" s="736"/>
      <c r="AM159" s="736"/>
      <c r="AN159" s="736"/>
      <c r="AO159" s="736"/>
      <c r="AP159" s="50"/>
      <c r="AQ159" s="736"/>
      <c r="AR159" s="736"/>
      <c r="AS159" s="736"/>
      <c r="AT159" s="736"/>
      <c r="AU159" s="736"/>
      <c r="AV159" s="736"/>
      <c r="AW159" s="736"/>
      <c r="AX159" s="736"/>
      <c r="AY159" s="736"/>
      <c r="AZ159" s="736"/>
      <c r="BA159" s="736"/>
      <c r="BB159" s="736"/>
      <c r="BC159" s="736"/>
      <c r="BD159" s="736"/>
      <c r="BE159" s="736"/>
      <c r="BF159" s="736"/>
      <c r="BG159" s="736"/>
      <c r="BH159" s="736"/>
      <c r="BI159" s="736"/>
      <c r="BJ159" s="736"/>
      <c r="BK159" s="736"/>
      <c r="BL159" s="736"/>
      <c r="BM159" s="736"/>
      <c r="BN159" s="736"/>
      <c r="BO159" s="736"/>
      <c r="BP159" s="736"/>
      <c r="BQ159" s="736"/>
      <c r="BR159" s="736"/>
      <c r="BS159" s="736"/>
      <c r="BT159" s="736">
        <v>0</v>
      </c>
    </row>
    <row r="160" spans="2:72">
      <c r="B160" s="733"/>
      <c r="C160" s="733"/>
      <c r="D160" s="733" t="s">
        <v>116</v>
      </c>
      <c r="E160" s="733"/>
      <c r="F160" s="733"/>
      <c r="G160" s="733"/>
      <c r="H160" s="733">
        <v>2016</v>
      </c>
      <c r="I160" s="641" t="s">
        <v>574</v>
      </c>
      <c r="J160" s="641" t="s">
        <v>587</v>
      </c>
      <c r="L160" s="736"/>
      <c r="M160" s="736"/>
      <c r="N160" s="736"/>
      <c r="O160" s="736"/>
      <c r="P160" s="736"/>
      <c r="Q160" s="736">
        <v>15</v>
      </c>
      <c r="R160" s="736">
        <v>15</v>
      </c>
      <c r="S160" s="736">
        <v>15</v>
      </c>
      <c r="T160" s="736">
        <v>15</v>
      </c>
      <c r="U160" s="736">
        <v>15</v>
      </c>
      <c r="V160" s="736">
        <v>15</v>
      </c>
      <c r="W160" s="736">
        <v>15</v>
      </c>
      <c r="X160" s="736">
        <v>15</v>
      </c>
      <c r="Y160" s="736">
        <v>15</v>
      </c>
      <c r="Z160" s="736">
        <v>13</v>
      </c>
      <c r="AA160" s="736">
        <v>6</v>
      </c>
      <c r="AB160" s="736">
        <v>6</v>
      </c>
      <c r="AC160" s="736">
        <v>6</v>
      </c>
      <c r="AD160" s="736">
        <v>6</v>
      </c>
      <c r="AE160" s="736">
        <v>6</v>
      </c>
      <c r="AF160" s="736">
        <v>6</v>
      </c>
      <c r="AG160" s="736">
        <v>6</v>
      </c>
      <c r="AH160" s="736">
        <v>6</v>
      </c>
      <c r="AI160" s="736">
        <v>6</v>
      </c>
      <c r="AJ160" s="736">
        <v>6</v>
      </c>
      <c r="AK160" s="736">
        <v>0</v>
      </c>
      <c r="AL160" s="736">
        <v>0</v>
      </c>
      <c r="AM160" s="736">
        <v>0</v>
      </c>
      <c r="AN160" s="736">
        <v>0</v>
      </c>
      <c r="AO160" s="736">
        <v>0</v>
      </c>
      <c r="AP160" s="50"/>
      <c r="AQ160" s="736"/>
      <c r="AR160" s="736"/>
      <c r="AS160" s="736"/>
      <c r="AT160" s="736"/>
      <c r="AU160" s="736"/>
      <c r="AV160" s="736">
        <v>106867</v>
      </c>
      <c r="AW160" s="736">
        <v>106867</v>
      </c>
      <c r="AX160" s="736">
        <v>106867</v>
      </c>
      <c r="AY160" s="736">
        <v>106867</v>
      </c>
      <c r="AZ160" s="736">
        <v>106867</v>
      </c>
      <c r="BA160" s="736">
        <v>106867</v>
      </c>
      <c r="BB160" s="736">
        <v>106867</v>
      </c>
      <c r="BC160" s="736">
        <v>106867</v>
      </c>
      <c r="BD160" s="736">
        <v>106867</v>
      </c>
      <c r="BE160" s="736">
        <v>92912</v>
      </c>
      <c r="BF160" s="736">
        <v>82606</v>
      </c>
      <c r="BG160" s="736">
        <v>82606</v>
      </c>
      <c r="BH160" s="736">
        <v>81590</v>
      </c>
      <c r="BI160" s="736">
        <v>81590</v>
      </c>
      <c r="BJ160" s="736">
        <v>81590</v>
      </c>
      <c r="BK160" s="736">
        <v>81590</v>
      </c>
      <c r="BL160" s="736">
        <v>81590</v>
      </c>
      <c r="BM160" s="736">
        <v>81590</v>
      </c>
      <c r="BN160" s="736">
        <v>81590</v>
      </c>
      <c r="BO160" s="736">
        <v>81590</v>
      </c>
      <c r="BP160" s="736">
        <v>0</v>
      </c>
      <c r="BQ160" s="736">
        <v>0</v>
      </c>
      <c r="BR160" s="736">
        <v>0</v>
      </c>
      <c r="BS160" s="736">
        <v>0</v>
      </c>
      <c r="BT160" s="736">
        <v>0</v>
      </c>
    </row>
    <row r="161" spans="2:72">
      <c r="B161" s="733"/>
      <c r="C161" s="733"/>
      <c r="D161" s="733" t="s">
        <v>117</v>
      </c>
      <c r="E161" s="733"/>
      <c r="F161" s="733"/>
      <c r="G161" s="733"/>
      <c r="H161" s="733">
        <v>2016</v>
      </c>
      <c r="I161" s="641" t="s">
        <v>574</v>
      </c>
      <c r="J161" s="641" t="s">
        <v>587</v>
      </c>
      <c r="L161" s="736"/>
      <c r="M161" s="736"/>
      <c r="N161" s="736"/>
      <c r="O161" s="736"/>
      <c r="P161" s="736"/>
      <c r="Q161" s="736">
        <v>2</v>
      </c>
      <c r="R161" s="736">
        <v>2</v>
      </c>
      <c r="S161" s="736">
        <v>2</v>
      </c>
      <c r="T161" s="736">
        <v>2</v>
      </c>
      <c r="U161" s="736">
        <v>2</v>
      </c>
      <c r="V161" s="736">
        <v>2</v>
      </c>
      <c r="W161" s="736">
        <v>2</v>
      </c>
      <c r="X161" s="736">
        <v>2</v>
      </c>
      <c r="Y161" s="736">
        <v>2</v>
      </c>
      <c r="Z161" s="736">
        <v>2</v>
      </c>
      <c r="AA161" s="736">
        <v>0</v>
      </c>
      <c r="AB161" s="736">
        <v>0</v>
      </c>
      <c r="AC161" s="736">
        <v>0</v>
      </c>
      <c r="AD161" s="736">
        <v>0</v>
      </c>
      <c r="AE161" s="736">
        <v>0</v>
      </c>
      <c r="AF161" s="736">
        <v>0</v>
      </c>
      <c r="AG161" s="736">
        <v>0</v>
      </c>
      <c r="AH161" s="736">
        <v>0</v>
      </c>
      <c r="AI161" s="736">
        <v>0</v>
      </c>
      <c r="AJ161" s="736">
        <v>0</v>
      </c>
      <c r="AK161" s="736">
        <v>0</v>
      </c>
      <c r="AL161" s="736">
        <v>0</v>
      </c>
      <c r="AM161" s="736">
        <v>0</v>
      </c>
      <c r="AN161" s="736">
        <v>0</v>
      </c>
      <c r="AO161" s="736">
        <v>0</v>
      </c>
      <c r="AP161" s="50"/>
      <c r="AQ161" s="736"/>
      <c r="AR161" s="736"/>
      <c r="AS161" s="736"/>
      <c r="AT161" s="736"/>
      <c r="AU161" s="736"/>
      <c r="AV161" s="736">
        <v>13143</v>
      </c>
      <c r="AW161" s="736">
        <v>13143</v>
      </c>
      <c r="AX161" s="736">
        <v>13143</v>
      </c>
      <c r="AY161" s="736">
        <v>13143</v>
      </c>
      <c r="AZ161" s="736">
        <v>13143</v>
      </c>
      <c r="BA161" s="736">
        <v>13143</v>
      </c>
      <c r="BB161" s="736">
        <v>13143</v>
      </c>
      <c r="BC161" s="736">
        <v>13143</v>
      </c>
      <c r="BD161" s="736">
        <v>13143</v>
      </c>
      <c r="BE161" s="736">
        <v>13143</v>
      </c>
      <c r="BF161" s="736">
        <v>3245</v>
      </c>
      <c r="BG161" s="736">
        <v>0</v>
      </c>
      <c r="BH161" s="736">
        <v>0</v>
      </c>
      <c r="BI161" s="736">
        <v>0</v>
      </c>
      <c r="BJ161" s="736">
        <v>0</v>
      </c>
      <c r="BK161" s="736">
        <v>0</v>
      </c>
      <c r="BL161" s="736">
        <v>0</v>
      </c>
      <c r="BM161" s="736">
        <v>0</v>
      </c>
      <c r="BN161" s="736">
        <v>0</v>
      </c>
      <c r="BO161" s="736">
        <v>0</v>
      </c>
      <c r="BP161" s="736">
        <v>0</v>
      </c>
      <c r="BQ161" s="736">
        <v>0</v>
      </c>
      <c r="BR161" s="736">
        <v>0</v>
      </c>
      <c r="BS161" s="736">
        <v>0</v>
      </c>
      <c r="BT161" s="736">
        <v>0</v>
      </c>
    </row>
    <row r="162" spans="2:72">
      <c r="B162" s="733"/>
      <c r="C162" s="733"/>
      <c r="D162" s="733" t="s">
        <v>118</v>
      </c>
      <c r="E162" s="733"/>
      <c r="F162" s="733"/>
      <c r="G162" s="733"/>
      <c r="H162" s="733">
        <v>2016</v>
      </c>
      <c r="I162" s="641" t="s">
        <v>574</v>
      </c>
      <c r="J162" s="641" t="s">
        <v>587</v>
      </c>
      <c r="L162" s="736"/>
      <c r="M162" s="736"/>
      <c r="N162" s="736"/>
      <c r="O162" s="736"/>
      <c r="P162" s="736"/>
      <c r="Q162" s="736">
        <v>822</v>
      </c>
      <c r="R162" s="736">
        <v>792</v>
      </c>
      <c r="S162" s="736">
        <v>792</v>
      </c>
      <c r="T162" s="736">
        <v>792</v>
      </c>
      <c r="U162" s="736">
        <v>792</v>
      </c>
      <c r="V162" s="736">
        <v>785</v>
      </c>
      <c r="W162" s="736">
        <v>785</v>
      </c>
      <c r="X162" s="736">
        <v>785</v>
      </c>
      <c r="Y162" s="736">
        <v>783</v>
      </c>
      <c r="Z162" s="736">
        <v>783</v>
      </c>
      <c r="AA162" s="736">
        <v>774</v>
      </c>
      <c r="AB162" s="736">
        <v>543</v>
      </c>
      <c r="AC162" s="736">
        <v>172</v>
      </c>
      <c r="AD162" s="736">
        <v>172</v>
      </c>
      <c r="AE162" s="736">
        <v>68</v>
      </c>
      <c r="AF162" s="736">
        <v>15</v>
      </c>
      <c r="AG162" s="736">
        <v>15</v>
      </c>
      <c r="AH162" s="736">
        <v>15</v>
      </c>
      <c r="AI162" s="736">
        <v>15</v>
      </c>
      <c r="AJ162" s="736">
        <v>15</v>
      </c>
      <c r="AK162" s="736">
        <v>0</v>
      </c>
      <c r="AL162" s="736">
        <v>0</v>
      </c>
      <c r="AM162" s="736">
        <v>0</v>
      </c>
      <c r="AN162" s="736">
        <v>0</v>
      </c>
      <c r="AO162" s="736">
        <v>0</v>
      </c>
      <c r="AP162" s="50"/>
      <c r="AQ162" s="736"/>
      <c r="AR162" s="736"/>
      <c r="AS162" s="736"/>
      <c r="AT162" s="736"/>
      <c r="AU162" s="736"/>
      <c r="AV162" s="736">
        <v>5917870</v>
      </c>
      <c r="AW162" s="736">
        <v>5738809</v>
      </c>
      <c r="AX162" s="736">
        <v>5738809</v>
      </c>
      <c r="AY162" s="736">
        <v>5738809</v>
      </c>
      <c r="AZ162" s="736">
        <v>5738809</v>
      </c>
      <c r="BA162" s="736">
        <v>5696902</v>
      </c>
      <c r="BB162" s="736">
        <v>5696902</v>
      </c>
      <c r="BC162" s="736">
        <v>5696902</v>
      </c>
      <c r="BD162" s="736">
        <v>5675349</v>
      </c>
      <c r="BE162" s="736">
        <v>5675349</v>
      </c>
      <c r="BF162" s="736">
        <v>5622664</v>
      </c>
      <c r="BG162" s="736">
        <v>4198188</v>
      </c>
      <c r="BH162" s="736">
        <v>1519543</v>
      </c>
      <c r="BI162" s="736">
        <v>1519543</v>
      </c>
      <c r="BJ162" s="736">
        <v>239768</v>
      </c>
      <c r="BK162" s="736">
        <v>10093</v>
      </c>
      <c r="BL162" s="736">
        <v>10093</v>
      </c>
      <c r="BM162" s="736">
        <v>10093</v>
      </c>
      <c r="BN162" s="736">
        <v>10093</v>
      </c>
      <c r="BO162" s="736">
        <v>10093</v>
      </c>
      <c r="BP162" s="736">
        <v>0</v>
      </c>
      <c r="BQ162" s="736">
        <v>0</v>
      </c>
      <c r="BR162" s="736">
        <v>0</v>
      </c>
      <c r="BS162" s="736">
        <v>0</v>
      </c>
      <c r="BT162" s="736">
        <v>0</v>
      </c>
    </row>
    <row r="163" spans="2:72">
      <c r="B163" s="733"/>
      <c r="C163" s="733"/>
      <c r="D163" s="733" t="s">
        <v>771</v>
      </c>
      <c r="E163" s="733"/>
      <c r="F163" s="733"/>
      <c r="G163" s="733"/>
      <c r="H163" s="733">
        <v>2016</v>
      </c>
      <c r="I163" s="641" t="s">
        <v>574</v>
      </c>
      <c r="J163" s="641" t="s">
        <v>587</v>
      </c>
      <c r="L163" s="736"/>
      <c r="M163" s="736"/>
      <c r="N163" s="736"/>
      <c r="O163" s="736"/>
      <c r="P163" s="736"/>
      <c r="Q163" s="736"/>
      <c r="R163" s="736"/>
      <c r="S163" s="736"/>
      <c r="T163" s="736"/>
      <c r="U163" s="736"/>
      <c r="V163" s="736"/>
      <c r="W163" s="736"/>
      <c r="X163" s="736"/>
      <c r="Y163" s="736"/>
      <c r="Z163" s="736"/>
      <c r="AA163" s="736"/>
      <c r="AB163" s="736"/>
      <c r="AC163" s="736"/>
      <c r="AD163" s="736"/>
      <c r="AE163" s="736"/>
      <c r="AF163" s="736"/>
      <c r="AG163" s="736"/>
      <c r="AH163" s="736"/>
      <c r="AI163" s="736"/>
      <c r="AJ163" s="736"/>
      <c r="AK163" s="736"/>
      <c r="AL163" s="736"/>
      <c r="AM163" s="736"/>
      <c r="AN163" s="736"/>
      <c r="AO163" s="736"/>
      <c r="AP163" s="50"/>
      <c r="AQ163" s="736"/>
      <c r="AR163" s="736"/>
      <c r="AS163" s="736"/>
      <c r="AT163" s="736"/>
      <c r="AU163" s="736"/>
      <c r="AV163" s="736"/>
      <c r="AW163" s="736"/>
      <c r="AX163" s="736"/>
      <c r="AY163" s="736"/>
      <c r="AZ163" s="736"/>
      <c r="BA163" s="736"/>
      <c r="BB163" s="736"/>
      <c r="BC163" s="736"/>
      <c r="BD163" s="736"/>
      <c r="BE163" s="736"/>
      <c r="BF163" s="736"/>
      <c r="BG163" s="736"/>
      <c r="BH163" s="736"/>
      <c r="BI163" s="736"/>
      <c r="BJ163" s="736"/>
      <c r="BK163" s="736"/>
      <c r="BL163" s="736"/>
      <c r="BM163" s="736"/>
      <c r="BN163" s="736"/>
      <c r="BO163" s="736"/>
      <c r="BP163" s="736"/>
      <c r="BQ163" s="736"/>
      <c r="BR163" s="736"/>
      <c r="BS163" s="736"/>
      <c r="BT163" s="736">
        <v>0</v>
      </c>
    </row>
    <row r="164" spans="2:72">
      <c r="B164" s="733"/>
      <c r="C164" s="733"/>
      <c r="D164" s="733" t="s">
        <v>772</v>
      </c>
      <c r="E164" s="733"/>
      <c r="F164" s="733"/>
      <c r="G164" s="733"/>
      <c r="H164" s="733">
        <v>2016</v>
      </c>
      <c r="I164" s="641" t="s">
        <v>574</v>
      </c>
      <c r="J164" s="641" t="s">
        <v>587</v>
      </c>
      <c r="L164" s="736"/>
      <c r="M164" s="736"/>
      <c r="N164" s="736"/>
      <c r="O164" s="736"/>
      <c r="P164" s="736"/>
      <c r="Q164" s="736">
        <v>64</v>
      </c>
      <c r="R164" s="736">
        <v>64</v>
      </c>
      <c r="S164" s="736">
        <v>64</v>
      </c>
      <c r="T164" s="736">
        <v>64</v>
      </c>
      <c r="U164" s="736">
        <v>64</v>
      </c>
      <c r="V164" s="736">
        <v>64</v>
      </c>
      <c r="W164" s="736">
        <v>64</v>
      </c>
      <c r="X164" s="736">
        <v>64</v>
      </c>
      <c r="Y164" s="736">
        <v>64</v>
      </c>
      <c r="Z164" s="736">
        <v>64</v>
      </c>
      <c r="AA164" s="736">
        <v>64</v>
      </c>
      <c r="AB164" s="736">
        <v>64</v>
      </c>
      <c r="AC164" s="736">
        <v>64</v>
      </c>
      <c r="AD164" s="736">
        <v>55</v>
      </c>
      <c r="AE164" s="736">
        <v>55</v>
      </c>
      <c r="AF164" s="736">
        <v>20</v>
      </c>
      <c r="AG164" s="736">
        <v>20</v>
      </c>
      <c r="AH164" s="736">
        <v>0</v>
      </c>
      <c r="AI164" s="736">
        <v>0</v>
      </c>
      <c r="AJ164" s="736">
        <v>0</v>
      </c>
      <c r="AK164" s="736">
        <v>0</v>
      </c>
      <c r="AL164" s="736">
        <v>0</v>
      </c>
      <c r="AM164" s="736">
        <v>0</v>
      </c>
      <c r="AN164" s="736">
        <v>0</v>
      </c>
      <c r="AO164" s="736">
        <v>0</v>
      </c>
      <c r="AP164" s="50"/>
      <c r="AQ164" s="736"/>
      <c r="AR164" s="736"/>
      <c r="AS164" s="736"/>
      <c r="AT164" s="736"/>
      <c r="AU164" s="736"/>
      <c r="AV164" s="736">
        <v>1026115</v>
      </c>
      <c r="AW164" s="736">
        <v>1026115</v>
      </c>
      <c r="AX164" s="736">
        <v>1026115</v>
      </c>
      <c r="AY164" s="736">
        <v>1026115</v>
      </c>
      <c r="AZ164" s="736">
        <v>1026115</v>
      </c>
      <c r="BA164" s="736">
        <v>1026115</v>
      </c>
      <c r="BB164" s="736">
        <v>1026115</v>
      </c>
      <c r="BC164" s="736">
        <v>1026115</v>
      </c>
      <c r="BD164" s="736">
        <v>1026115</v>
      </c>
      <c r="BE164" s="736">
        <v>1026115</v>
      </c>
      <c r="BF164" s="736">
        <v>1026115</v>
      </c>
      <c r="BG164" s="736">
        <v>1026115</v>
      </c>
      <c r="BH164" s="736">
        <v>1026115</v>
      </c>
      <c r="BI164" s="736">
        <v>877016</v>
      </c>
      <c r="BJ164" s="736">
        <v>877016</v>
      </c>
      <c r="BK164" s="736">
        <v>325671</v>
      </c>
      <c r="BL164" s="736">
        <v>325671</v>
      </c>
      <c r="BM164" s="736">
        <v>0</v>
      </c>
      <c r="BN164" s="736">
        <v>0</v>
      </c>
      <c r="BO164" s="736">
        <v>0</v>
      </c>
      <c r="BP164" s="736">
        <v>0</v>
      </c>
      <c r="BQ164" s="736">
        <v>0</v>
      </c>
      <c r="BR164" s="736">
        <v>0</v>
      </c>
      <c r="BS164" s="736">
        <v>0</v>
      </c>
      <c r="BT164" s="736">
        <v>0</v>
      </c>
    </row>
    <row r="165" spans="2:72">
      <c r="B165" s="733"/>
      <c r="C165" s="733"/>
      <c r="D165" s="733" t="s">
        <v>773</v>
      </c>
      <c r="E165" s="733"/>
      <c r="F165" s="733"/>
      <c r="G165" s="733"/>
      <c r="H165" s="733">
        <v>2016</v>
      </c>
      <c r="I165" s="641" t="s">
        <v>574</v>
      </c>
      <c r="J165" s="641" t="s">
        <v>587</v>
      </c>
      <c r="L165" s="736"/>
      <c r="M165" s="736"/>
      <c r="N165" s="736"/>
      <c r="O165" s="736"/>
      <c r="P165" s="736"/>
      <c r="Q165" s="736"/>
      <c r="R165" s="736"/>
      <c r="S165" s="736"/>
      <c r="T165" s="736"/>
      <c r="U165" s="736"/>
      <c r="V165" s="736"/>
      <c r="W165" s="736"/>
      <c r="X165" s="736"/>
      <c r="Y165" s="736"/>
      <c r="Z165" s="736"/>
      <c r="AA165" s="736"/>
      <c r="AB165" s="736"/>
      <c r="AC165" s="736"/>
      <c r="AD165" s="736"/>
      <c r="AE165" s="736"/>
      <c r="AF165" s="736"/>
      <c r="AG165" s="736"/>
      <c r="AH165" s="736"/>
      <c r="AI165" s="736"/>
      <c r="AJ165" s="736"/>
      <c r="AK165" s="736"/>
      <c r="AL165" s="736"/>
      <c r="AM165" s="736"/>
      <c r="AN165" s="736"/>
      <c r="AO165" s="736"/>
      <c r="AP165" s="50"/>
      <c r="AQ165" s="736"/>
      <c r="AR165" s="736"/>
      <c r="AS165" s="736"/>
      <c r="AT165" s="736"/>
      <c r="AU165" s="736"/>
      <c r="AV165" s="736"/>
      <c r="AW165" s="736"/>
      <c r="AX165" s="736"/>
      <c r="AY165" s="736"/>
      <c r="AZ165" s="736"/>
      <c r="BA165" s="736"/>
      <c r="BB165" s="736"/>
      <c r="BC165" s="736"/>
      <c r="BD165" s="736"/>
      <c r="BE165" s="736"/>
      <c r="BF165" s="736"/>
      <c r="BG165" s="736"/>
      <c r="BH165" s="736"/>
      <c r="BI165" s="736"/>
      <c r="BJ165" s="736"/>
      <c r="BK165" s="736"/>
      <c r="BL165" s="736"/>
      <c r="BM165" s="736"/>
      <c r="BN165" s="736"/>
      <c r="BO165" s="736"/>
      <c r="BP165" s="736"/>
      <c r="BQ165" s="736"/>
      <c r="BR165" s="736"/>
      <c r="BS165" s="736"/>
      <c r="BT165" s="736">
        <v>0</v>
      </c>
    </row>
    <row r="166" spans="2:72">
      <c r="B166" s="733"/>
      <c r="C166" s="733"/>
      <c r="D166" s="733" t="s">
        <v>774</v>
      </c>
      <c r="E166" s="733"/>
      <c r="F166" s="733"/>
      <c r="G166" s="733"/>
      <c r="H166" s="733">
        <v>2016</v>
      </c>
      <c r="I166" s="641" t="s">
        <v>574</v>
      </c>
      <c r="J166" s="641" t="s">
        <v>587</v>
      </c>
      <c r="L166" s="736"/>
      <c r="M166" s="736"/>
      <c r="N166" s="736"/>
      <c r="O166" s="736"/>
      <c r="P166" s="736"/>
      <c r="Q166" s="736"/>
      <c r="R166" s="736"/>
      <c r="S166" s="736"/>
      <c r="T166" s="736"/>
      <c r="U166" s="736"/>
      <c r="V166" s="736"/>
      <c r="W166" s="736"/>
      <c r="X166" s="736"/>
      <c r="Y166" s="736"/>
      <c r="Z166" s="736"/>
      <c r="AA166" s="736"/>
      <c r="AB166" s="736"/>
      <c r="AC166" s="736"/>
      <c r="AD166" s="736"/>
      <c r="AE166" s="736"/>
      <c r="AF166" s="736"/>
      <c r="AG166" s="736"/>
      <c r="AH166" s="736"/>
      <c r="AI166" s="736"/>
      <c r="AJ166" s="736"/>
      <c r="AK166" s="736"/>
      <c r="AL166" s="736"/>
      <c r="AM166" s="736"/>
      <c r="AN166" s="736"/>
      <c r="AO166" s="736"/>
      <c r="AP166" s="50"/>
      <c r="AQ166" s="736"/>
      <c r="AR166" s="736"/>
      <c r="AS166" s="736"/>
      <c r="AT166" s="736"/>
      <c r="AU166" s="736"/>
      <c r="AV166" s="736"/>
      <c r="AW166" s="736"/>
      <c r="AX166" s="736"/>
      <c r="AY166" s="736"/>
      <c r="AZ166" s="736"/>
      <c r="BA166" s="736"/>
      <c r="BB166" s="736"/>
      <c r="BC166" s="736"/>
      <c r="BD166" s="736"/>
      <c r="BE166" s="736"/>
      <c r="BF166" s="736"/>
      <c r="BG166" s="736"/>
      <c r="BH166" s="736"/>
      <c r="BI166" s="736"/>
      <c r="BJ166" s="736"/>
      <c r="BK166" s="736"/>
      <c r="BL166" s="736"/>
      <c r="BM166" s="736"/>
      <c r="BN166" s="736"/>
      <c r="BO166" s="736"/>
      <c r="BP166" s="736"/>
      <c r="BQ166" s="736"/>
      <c r="BR166" s="736"/>
      <c r="BS166" s="736"/>
      <c r="BT166" s="736">
        <v>0</v>
      </c>
    </row>
    <row r="167" spans="2:72">
      <c r="B167" s="733"/>
      <c r="C167" s="733"/>
      <c r="D167" s="733" t="s">
        <v>775</v>
      </c>
      <c r="E167" s="733"/>
      <c r="F167" s="733"/>
      <c r="G167" s="733"/>
      <c r="H167" s="733">
        <v>2016</v>
      </c>
      <c r="I167" s="641" t="s">
        <v>574</v>
      </c>
      <c r="J167" s="641" t="s">
        <v>587</v>
      </c>
      <c r="L167" s="736"/>
      <c r="M167" s="736"/>
      <c r="N167" s="736"/>
      <c r="O167" s="736"/>
      <c r="P167" s="736"/>
      <c r="Q167" s="736"/>
      <c r="R167" s="736"/>
      <c r="S167" s="736"/>
      <c r="T167" s="736"/>
      <c r="U167" s="736"/>
      <c r="V167" s="736"/>
      <c r="W167" s="736"/>
      <c r="X167" s="736"/>
      <c r="Y167" s="736"/>
      <c r="Z167" s="736"/>
      <c r="AA167" s="736"/>
      <c r="AB167" s="736"/>
      <c r="AC167" s="736"/>
      <c r="AD167" s="736"/>
      <c r="AE167" s="736"/>
      <c r="AF167" s="736"/>
      <c r="AG167" s="736"/>
      <c r="AH167" s="736"/>
      <c r="AI167" s="736"/>
      <c r="AJ167" s="736"/>
      <c r="AK167" s="736"/>
      <c r="AL167" s="736"/>
      <c r="AM167" s="736"/>
      <c r="AN167" s="736"/>
      <c r="AO167" s="736"/>
      <c r="AP167" s="50"/>
      <c r="AQ167" s="736"/>
      <c r="AR167" s="736"/>
      <c r="AS167" s="736"/>
      <c r="AT167" s="736"/>
      <c r="AU167" s="736"/>
      <c r="AV167" s="736"/>
      <c r="AW167" s="736"/>
      <c r="AX167" s="736"/>
      <c r="AY167" s="736"/>
      <c r="AZ167" s="736"/>
      <c r="BA167" s="736"/>
      <c r="BB167" s="736"/>
      <c r="BC167" s="736"/>
      <c r="BD167" s="736"/>
      <c r="BE167" s="736"/>
      <c r="BF167" s="736"/>
      <c r="BG167" s="736"/>
      <c r="BH167" s="736"/>
      <c r="BI167" s="736"/>
      <c r="BJ167" s="736"/>
      <c r="BK167" s="736"/>
      <c r="BL167" s="736"/>
      <c r="BM167" s="736"/>
      <c r="BN167" s="736"/>
      <c r="BO167" s="736"/>
      <c r="BP167" s="736"/>
      <c r="BQ167" s="736"/>
      <c r="BR167" s="736"/>
      <c r="BS167" s="736"/>
      <c r="BT167" s="736">
        <v>0</v>
      </c>
    </row>
    <row r="168" spans="2:72">
      <c r="B168" s="733"/>
      <c r="C168" s="733"/>
      <c r="D168" s="733" t="s">
        <v>776</v>
      </c>
      <c r="E168" s="733"/>
      <c r="F168" s="733"/>
      <c r="G168" s="733"/>
      <c r="H168" s="733">
        <v>2016</v>
      </c>
      <c r="I168" s="641" t="s">
        <v>574</v>
      </c>
      <c r="J168" s="641" t="s">
        <v>587</v>
      </c>
      <c r="L168" s="736"/>
      <c r="M168" s="736"/>
      <c r="N168" s="736"/>
      <c r="O168" s="736"/>
      <c r="P168" s="736"/>
      <c r="Q168" s="736"/>
      <c r="R168" s="736"/>
      <c r="S168" s="736"/>
      <c r="T168" s="736"/>
      <c r="U168" s="736"/>
      <c r="V168" s="736"/>
      <c r="W168" s="736"/>
      <c r="X168" s="736"/>
      <c r="Y168" s="736"/>
      <c r="Z168" s="736"/>
      <c r="AA168" s="736"/>
      <c r="AB168" s="736"/>
      <c r="AC168" s="736"/>
      <c r="AD168" s="736"/>
      <c r="AE168" s="736"/>
      <c r="AF168" s="736"/>
      <c r="AG168" s="736"/>
      <c r="AH168" s="736"/>
      <c r="AI168" s="736"/>
      <c r="AJ168" s="736"/>
      <c r="AK168" s="736"/>
      <c r="AL168" s="736"/>
      <c r="AM168" s="736"/>
      <c r="AN168" s="736"/>
      <c r="AO168" s="736"/>
      <c r="AP168" s="50"/>
      <c r="AQ168" s="736"/>
      <c r="AR168" s="736"/>
      <c r="AS168" s="736"/>
      <c r="AT168" s="736"/>
      <c r="AU168" s="736"/>
      <c r="AV168" s="736"/>
      <c r="AW168" s="736"/>
      <c r="AX168" s="736"/>
      <c r="AY168" s="736"/>
      <c r="AZ168" s="736"/>
      <c r="BA168" s="736"/>
      <c r="BB168" s="736"/>
      <c r="BC168" s="736"/>
      <c r="BD168" s="736"/>
      <c r="BE168" s="736"/>
      <c r="BF168" s="736"/>
      <c r="BG168" s="736"/>
      <c r="BH168" s="736"/>
      <c r="BI168" s="736"/>
      <c r="BJ168" s="736"/>
      <c r="BK168" s="736"/>
      <c r="BL168" s="736"/>
      <c r="BM168" s="736"/>
      <c r="BN168" s="736"/>
      <c r="BO168" s="736"/>
      <c r="BP168" s="736"/>
      <c r="BQ168" s="736"/>
      <c r="BR168" s="736"/>
      <c r="BS168" s="736"/>
      <c r="BT168" s="736">
        <v>0</v>
      </c>
    </row>
    <row r="169" spans="2:72">
      <c r="B169" s="733"/>
      <c r="C169" s="733"/>
      <c r="D169" s="733" t="s">
        <v>777</v>
      </c>
      <c r="E169" s="733"/>
      <c r="F169" s="733"/>
      <c r="G169" s="733"/>
      <c r="H169" s="733">
        <v>2016</v>
      </c>
      <c r="I169" s="641" t="s">
        <v>574</v>
      </c>
      <c r="J169" s="641" t="s">
        <v>587</v>
      </c>
      <c r="L169" s="736"/>
      <c r="M169" s="736"/>
      <c r="N169" s="736"/>
      <c r="O169" s="736"/>
      <c r="P169" s="736"/>
      <c r="Q169" s="736"/>
      <c r="R169" s="736"/>
      <c r="S169" s="736"/>
      <c r="T169" s="736"/>
      <c r="U169" s="736"/>
      <c r="V169" s="736"/>
      <c r="W169" s="736"/>
      <c r="X169" s="736"/>
      <c r="Y169" s="736"/>
      <c r="Z169" s="736"/>
      <c r="AA169" s="736"/>
      <c r="AB169" s="736"/>
      <c r="AC169" s="736"/>
      <c r="AD169" s="736"/>
      <c r="AE169" s="736"/>
      <c r="AF169" s="736"/>
      <c r="AG169" s="736"/>
      <c r="AH169" s="736"/>
      <c r="AI169" s="736"/>
      <c r="AJ169" s="736"/>
      <c r="AK169" s="736"/>
      <c r="AL169" s="736"/>
      <c r="AM169" s="736"/>
      <c r="AN169" s="736"/>
      <c r="AO169" s="736"/>
      <c r="AP169" s="50"/>
      <c r="AQ169" s="736"/>
      <c r="AR169" s="736"/>
      <c r="AS169" s="736"/>
      <c r="AT169" s="736"/>
      <c r="AU169" s="736"/>
      <c r="AV169" s="736"/>
      <c r="AW169" s="736"/>
      <c r="AX169" s="736"/>
      <c r="AY169" s="736"/>
      <c r="AZ169" s="736"/>
      <c r="BA169" s="736"/>
      <c r="BB169" s="736"/>
      <c r="BC169" s="736"/>
      <c r="BD169" s="736"/>
      <c r="BE169" s="736"/>
      <c r="BF169" s="736"/>
      <c r="BG169" s="736"/>
      <c r="BH169" s="736"/>
      <c r="BI169" s="736"/>
      <c r="BJ169" s="736"/>
      <c r="BK169" s="736"/>
      <c r="BL169" s="736"/>
      <c r="BM169" s="736"/>
      <c r="BN169" s="736"/>
      <c r="BO169" s="736"/>
      <c r="BP169" s="736"/>
      <c r="BQ169" s="736"/>
      <c r="BR169" s="736"/>
      <c r="BS169" s="736"/>
      <c r="BT169" s="736">
        <v>0</v>
      </c>
    </row>
    <row r="170" spans="2:72">
      <c r="B170" s="733"/>
      <c r="C170" s="733"/>
      <c r="D170" s="733" t="s">
        <v>778</v>
      </c>
      <c r="E170" s="733"/>
      <c r="F170" s="733"/>
      <c r="G170" s="733"/>
      <c r="H170" s="733">
        <v>2016</v>
      </c>
      <c r="I170" s="641" t="s">
        <v>574</v>
      </c>
      <c r="J170" s="641" t="s">
        <v>587</v>
      </c>
      <c r="L170" s="736"/>
      <c r="M170" s="736"/>
      <c r="N170" s="736"/>
      <c r="O170" s="736"/>
      <c r="P170" s="736"/>
      <c r="Q170" s="736"/>
      <c r="R170" s="736"/>
      <c r="S170" s="736"/>
      <c r="T170" s="736"/>
      <c r="U170" s="736"/>
      <c r="V170" s="736"/>
      <c r="W170" s="736"/>
      <c r="X170" s="736"/>
      <c r="Y170" s="736"/>
      <c r="Z170" s="736"/>
      <c r="AA170" s="736"/>
      <c r="AB170" s="736"/>
      <c r="AC170" s="736"/>
      <c r="AD170" s="736"/>
      <c r="AE170" s="736"/>
      <c r="AF170" s="736"/>
      <c r="AG170" s="736"/>
      <c r="AH170" s="736"/>
      <c r="AI170" s="736"/>
      <c r="AJ170" s="736"/>
      <c r="AK170" s="736"/>
      <c r="AL170" s="736"/>
      <c r="AM170" s="736"/>
      <c r="AN170" s="736"/>
      <c r="AO170" s="736"/>
      <c r="AP170" s="50"/>
      <c r="AQ170" s="736"/>
      <c r="AR170" s="736"/>
      <c r="AS170" s="736"/>
      <c r="AT170" s="736"/>
      <c r="AU170" s="736"/>
      <c r="AV170" s="736"/>
      <c r="AW170" s="736"/>
      <c r="AX170" s="736"/>
      <c r="AY170" s="736"/>
      <c r="AZ170" s="736"/>
      <c r="BA170" s="736"/>
      <c r="BB170" s="736"/>
      <c r="BC170" s="736"/>
      <c r="BD170" s="736"/>
      <c r="BE170" s="736"/>
      <c r="BF170" s="736"/>
      <c r="BG170" s="736"/>
      <c r="BH170" s="736"/>
      <c r="BI170" s="736"/>
      <c r="BJ170" s="736"/>
      <c r="BK170" s="736"/>
      <c r="BL170" s="736"/>
      <c r="BM170" s="736"/>
      <c r="BN170" s="736"/>
      <c r="BO170" s="736"/>
      <c r="BP170" s="736"/>
      <c r="BQ170" s="736"/>
      <c r="BR170" s="736"/>
      <c r="BS170" s="736"/>
      <c r="BT170" s="736">
        <v>0</v>
      </c>
    </row>
    <row r="171" spans="2:72">
      <c r="B171" s="733"/>
      <c r="C171" s="733"/>
      <c r="D171" s="733" t="s">
        <v>779</v>
      </c>
      <c r="E171" s="733"/>
      <c r="F171" s="733"/>
      <c r="G171" s="733"/>
      <c r="H171" s="733">
        <v>2016</v>
      </c>
      <c r="I171" s="641" t="s">
        <v>574</v>
      </c>
      <c r="J171" s="641" t="s">
        <v>587</v>
      </c>
      <c r="L171" s="736"/>
      <c r="M171" s="736"/>
      <c r="N171" s="736"/>
      <c r="O171" s="736"/>
      <c r="P171" s="736"/>
      <c r="Q171" s="736">
        <v>0</v>
      </c>
      <c r="R171" s="736">
        <v>0</v>
      </c>
      <c r="S171" s="736">
        <v>0</v>
      </c>
      <c r="T171" s="736">
        <v>0</v>
      </c>
      <c r="U171" s="736">
        <v>0</v>
      </c>
      <c r="V171" s="736">
        <v>0</v>
      </c>
      <c r="W171" s="736">
        <v>0</v>
      </c>
      <c r="X171" s="736">
        <v>0</v>
      </c>
      <c r="Y171" s="736">
        <v>0</v>
      </c>
      <c r="Z171" s="736">
        <v>0</v>
      </c>
      <c r="AA171" s="736">
        <v>0</v>
      </c>
      <c r="AB171" s="736">
        <v>0</v>
      </c>
      <c r="AC171" s="736">
        <v>0</v>
      </c>
      <c r="AD171" s="736">
        <v>0</v>
      </c>
      <c r="AE171" s="736">
        <v>0</v>
      </c>
      <c r="AF171" s="736">
        <v>0</v>
      </c>
      <c r="AG171" s="736">
        <v>0</v>
      </c>
      <c r="AH171" s="736">
        <v>0</v>
      </c>
      <c r="AI171" s="736">
        <v>0</v>
      </c>
      <c r="AJ171" s="736">
        <v>0</v>
      </c>
      <c r="AK171" s="736">
        <v>0</v>
      </c>
      <c r="AL171" s="736">
        <v>0</v>
      </c>
      <c r="AM171" s="736">
        <v>0</v>
      </c>
      <c r="AN171" s="736">
        <v>0</v>
      </c>
      <c r="AO171" s="736">
        <v>0</v>
      </c>
      <c r="AP171" s="50"/>
      <c r="AQ171" s="736"/>
      <c r="AR171" s="736"/>
      <c r="AS171" s="736"/>
      <c r="AT171" s="736"/>
      <c r="AU171" s="736"/>
      <c r="AV171" s="736">
        <v>2457</v>
      </c>
      <c r="AW171" s="736">
        <v>2457</v>
      </c>
      <c r="AX171" s="736">
        <v>2457</v>
      </c>
      <c r="AY171" s="736">
        <v>2457</v>
      </c>
      <c r="AZ171" s="736">
        <v>2457</v>
      </c>
      <c r="BA171" s="736">
        <v>2457</v>
      </c>
      <c r="BB171" s="736">
        <v>2457</v>
      </c>
      <c r="BC171" s="736">
        <v>2457</v>
      </c>
      <c r="BD171" s="736">
        <v>2457</v>
      </c>
      <c r="BE171" s="736">
        <v>2457</v>
      </c>
      <c r="BF171" s="736">
        <v>2457</v>
      </c>
      <c r="BG171" s="736">
        <v>2457</v>
      </c>
      <c r="BH171" s="736">
        <v>2457</v>
      </c>
      <c r="BI171" s="736">
        <v>2457</v>
      </c>
      <c r="BJ171" s="736">
        <v>1838</v>
      </c>
      <c r="BK171" s="736">
        <v>1838</v>
      </c>
      <c r="BL171" s="736">
        <v>1838</v>
      </c>
      <c r="BM171" s="736">
        <v>1838</v>
      </c>
      <c r="BN171" s="736">
        <v>0</v>
      </c>
      <c r="BO171" s="736">
        <v>0</v>
      </c>
      <c r="BP171" s="736">
        <v>0</v>
      </c>
      <c r="BQ171" s="736">
        <v>0</v>
      </c>
      <c r="BR171" s="736">
        <v>0</v>
      </c>
      <c r="BS171" s="736">
        <v>0</v>
      </c>
      <c r="BT171" s="736">
        <v>0</v>
      </c>
    </row>
    <row r="172" spans="2:72">
      <c r="B172" s="733"/>
      <c r="C172" s="733"/>
      <c r="D172" s="733" t="s">
        <v>115</v>
      </c>
      <c r="E172" s="733"/>
      <c r="F172" s="733"/>
      <c r="G172" s="733"/>
      <c r="H172" s="733">
        <v>2015</v>
      </c>
      <c r="I172" s="641" t="s">
        <v>575</v>
      </c>
      <c r="J172" s="641" t="s">
        <v>580</v>
      </c>
      <c r="L172" s="736"/>
      <c r="M172" s="736"/>
      <c r="N172" s="736"/>
      <c r="O172" s="736"/>
      <c r="P172" s="736">
        <v>6</v>
      </c>
      <c r="Q172" s="736">
        <v>6</v>
      </c>
      <c r="R172" s="736">
        <v>6</v>
      </c>
      <c r="S172" s="736">
        <v>6</v>
      </c>
      <c r="T172" s="736">
        <v>6</v>
      </c>
      <c r="U172" s="736">
        <v>6</v>
      </c>
      <c r="V172" s="736">
        <v>6</v>
      </c>
      <c r="W172" s="736">
        <v>6</v>
      </c>
      <c r="X172" s="736">
        <v>6</v>
      </c>
      <c r="Y172" s="736">
        <v>6</v>
      </c>
      <c r="Z172" s="736">
        <v>6</v>
      </c>
      <c r="AA172" s="736">
        <v>6</v>
      </c>
      <c r="AB172" s="736">
        <v>6</v>
      </c>
      <c r="AC172" s="736">
        <v>6</v>
      </c>
      <c r="AD172" s="736">
        <v>6</v>
      </c>
      <c r="AE172" s="736">
        <v>6</v>
      </c>
      <c r="AF172" s="736">
        <v>6</v>
      </c>
      <c r="AG172" s="736">
        <v>2</v>
      </c>
      <c r="AH172" s="736">
        <v>2</v>
      </c>
      <c r="AI172" s="736">
        <v>2</v>
      </c>
      <c r="AJ172" s="736">
        <v>2</v>
      </c>
      <c r="AK172" s="736">
        <v>2</v>
      </c>
      <c r="AL172" s="736">
        <v>2</v>
      </c>
      <c r="AM172" s="736">
        <v>2</v>
      </c>
      <c r="AN172" s="736">
        <v>0</v>
      </c>
      <c r="AO172" s="736">
        <v>0</v>
      </c>
      <c r="AP172" s="50"/>
      <c r="AQ172" s="736"/>
      <c r="AR172" s="736"/>
      <c r="AS172" s="736"/>
      <c r="AT172" s="736"/>
      <c r="AU172" s="736">
        <v>113382</v>
      </c>
      <c r="AV172" s="736">
        <v>113382</v>
      </c>
      <c r="AW172" s="736">
        <v>113382</v>
      </c>
      <c r="AX172" s="736">
        <v>113382</v>
      </c>
      <c r="AY172" s="736">
        <v>113382</v>
      </c>
      <c r="AZ172" s="736">
        <v>113382</v>
      </c>
      <c r="BA172" s="736">
        <v>113382</v>
      </c>
      <c r="BB172" s="736">
        <v>113382</v>
      </c>
      <c r="BC172" s="736">
        <v>113382</v>
      </c>
      <c r="BD172" s="736">
        <v>113382</v>
      </c>
      <c r="BE172" s="736">
        <v>113382</v>
      </c>
      <c r="BF172" s="736">
        <v>113382</v>
      </c>
      <c r="BG172" s="736">
        <v>113382</v>
      </c>
      <c r="BH172" s="736">
        <v>113382</v>
      </c>
      <c r="BI172" s="736">
        <v>113382</v>
      </c>
      <c r="BJ172" s="736">
        <v>113382</v>
      </c>
      <c r="BK172" s="736">
        <v>113382</v>
      </c>
      <c r="BL172" s="736">
        <v>52648</v>
      </c>
      <c r="BM172" s="736">
        <v>52648</v>
      </c>
      <c r="BN172" s="736">
        <v>52648</v>
      </c>
      <c r="BO172" s="736">
        <v>52648</v>
      </c>
      <c r="BP172" s="736">
        <v>52648</v>
      </c>
      <c r="BQ172" s="736">
        <v>52648</v>
      </c>
      <c r="BR172" s="736">
        <v>52648</v>
      </c>
      <c r="BS172" s="736">
        <v>0</v>
      </c>
      <c r="BT172" s="736">
        <v>0</v>
      </c>
    </row>
    <row r="173" spans="2:72">
      <c r="B173" s="733"/>
      <c r="C173" s="733"/>
      <c r="D173" s="733" t="s">
        <v>118</v>
      </c>
      <c r="E173" s="733"/>
      <c r="F173" s="733"/>
      <c r="G173" s="733"/>
      <c r="H173" s="733">
        <v>2015</v>
      </c>
      <c r="I173" s="641" t="s">
        <v>575</v>
      </c>
      <c r="J173" s="641" t="s">
        <v>580</v>
      </c>
      <c r="L173" s="736"/>
      <c r="M173" s="736"/>
      <c r="N173" s="736"/>
      <c r="O173" s="736"/>
      <c r="P173" s="736">
        <v>0</v>
      </c>
      <c r="Q173" s="736">
        <v>0</v>
      </c>
      <c r="R173" s="736">
        <v>0</v>
      </c>
      <c r="S173" s="736">
        <v>0</v>
      </c>
      <c r="T173" s="736">
        <v>0</v>
      </c>
      <c r="U173" s="736">
        <v>0</v>
      </c>
      <c r="V173" s="736">
        <v>4</v>
      </c>
      <c r="W173" s="736">
        <v>4</v>
      </c>
      <c r="X173" s="736">
        <v>4</v>
      </c>
      <c r="Y173" s="736">
        <v>3</v>
      </c>
      <c r="Z173" s="736">
        <v>0</v>
      </c>
      <c r="AA173" s="736">
        <v>0</v>
      </c>
      <c r="AB173" s="736">
        <v>0</v>
      </c>
      <c r="AC173" s="736">
        <v>0</v>
      </c>
      <c r="AD173" s="736">
        <v>0</v>
      </c>
      <c r="AE173" s="736">
        <v>0</v>
      </c>
      <c r="AF173" s="736">
        <v>0</v>
      </c>
      <c r="AG173" s="736">
        <v>0</v>
      </c>
      <c r="AH173" s="736">
        <v>0</v>
      </c>
      <c r="AI173" s="736">
        <v>0</v>
      </c>
      <c r="AJ173" s="736">
        <v>0</v>
      </c>
      <c r="AK173" s="736">
        <v>0</v>
      </c>
      <c r="AL173" s="736">
        <v>0</v>
      </c>
      <c r="AM173" s="736">
        <v>0</v>
      </c>
      <c r="AN173" s="736">
        <v>0</v>
      </c>
      <c r="AO173" s="736">
        <v>0</v>
      </c>
      <c r="AP173" s="50"/>
      <c r="AQ173" s="736"/>
      <c r="AR173" s="736"/>
      <c r="AS173" s="736"/>
      <c r="AT173" s="736"/>
      <c r="AU173" s="736">
        <v>0</v>
      </c>
      <c r="AV173" s="736">
        <v>560</v>
      </c>
      <c r="AW173" s="736">
        <v>560</v>
      </c>
      <c r="AX173" s="736">
        <v>560</v>
      </c>
      <c r="AY173" s="736">
        <v>560</v>
      </c>
      <c r="AZ173" s="736">
        <v>560</v>
      </c>
      <c r="BA173" s="736">
        <v>17096</v>
      </c>
      <c r="BB173" s="736">
        <v>17096</v>
      </c>
      <c r="BC173" s="736">
        <v>17096</v>
      </c>
      <c r="BD173" s="736">
        <v>12215</v>
      </c>
      <c r="BE173" s="736">
        <v>0</v>
      </c>
      <c r="BF173" s="736">
        <v>0</v>
      </c>
      <c r="BG173" s="736">
        <v>0</v>
      </c>
      <c r="BH173" s="736">
        <v>0</v>
      </c>
      <c r="BI173" s="736">
        <v>0</v>
      </c>
      <c r="BJ173" s="736">
        <v>0</v>
      </c>
      <c r="BK173" s="736">
        <v>0</v>
      </c>
      <c r="BL173" s="736">
        <v>0</v>
      </c>
      <c r="BM173" s="736">
        <v>0</v>
      </c>
      <c r="BN173" s="736">
        <v>0</v>
      </c>
      <c r="BO173" s="736">
        <v>0</v>
      </c>
      <c r="BP173" s="736">
        <v>0</v>
      </c>
      <c r="BQ173" s="736">
        <v>0</v>
      </c>
      <c r="BR173" s="736">
        <v>0</v>
      </c>
      <c r="BS173" s="736">
        <v>0</v>
      </c>
      <c r="BT173" s="736">
        <v>0</v>
      </c>
    </row>
    <row r="174" spans="2:72">
      <c r="B174" s="733"/>
      <c r="C174" s="733"/>
      <c r="D174" s="733" t="s">
        <v>100</v>
      </c>
      <c r="E174" s="733"/>
      <c r="F174" s="733"/>
      <c r="G174" s="733"/>
      <c r="H174" s="733">
        <v>2015</v>
      </c>
      <c r="I174" s="641" t="s">
        <v>575</v>
      </c>
      <c r="J174" s="641" t="s">
        <v>580</v>
      </c>
      <c r="L174" s="736"/>
      <c r="M174" s="736"/>
      <c r="N174" s="736"/>
      <c r="O174" s="736"/>
      <c r="P174" s="736">
        <v>11</v>
      </c>
      <c r="Q174" s="736">
        <v>11</v>
      </c>
      <c r="R174" s="736">
        <v>27</v>
      </c>
      <c r="S174" s="736">
        <v>27</v>
      </c>
      <c r="T174" s="736">
        <v>27</v>
      </c>
      <c r="U174" s="736">
        <v>27</v>
      </c>
      <c r="V174" s="736">
        <v>89</v>
      </c>
      <c r="W174" s="736">
        <v>89</v>
      </c>
      <c r="X174" s="736">
        <v>91</v>
      </c>
      <c r="Y174" s="736">
        <v>70</v>
      </c>
      <c r="Z174" s="736">
        <v>27</v>
      </c>
      <c r="AA174" s="736">
        <v>26</v>
      </c>
      <c r="AB174" s="736">
        <v>20</v>
      </c>
      <c r="AC174" s="736">
        <v>18</v>
      </c>
      <c r="AD174" s="736">
        <v>18</v>
      </c>
      <c r="AE174" s="736">
        <v>13</v>
      </c>
      <c r="AF174" s="736">
        <v>4</v>
      </c>
      <c r="AG174" s="736">
        <v>4</v>
      </c>
      <c r="AH174" s="736">
        <v>4</v>
      </c>
      <c r="AI174" s="736">
        <v>4</v>
      </c>
      <c r="AJ174" s="736">
        <v>0</v>
      </c>
      <c r="AK174" s="736">
        <v>0</v>
      </c>
      <c r="AL174" s="736">
        <v>0</v>
      </c>
      <c r="AM174" s="736">
        <v>0</v>
      </c>
      <c r="AN174" s="736">
        <v>0</v>
      </c>
      <c r="AO174" s="736">
        <v>0</v>
      </c>
      <c r="AP174" s="50"/>
      <c r="AQ174" s="736"/>
      <c r="AR174" s="736"/>
      <c r="AS174" s="736"/>
      <c r="AT174" s="736"/>
      <c r="AU174" s="736">
        <v>10267</v>
      </c>
      <c r="AV174" s="736">
        <v>10267</v>
      </c>
      <c r="AW174" s="736">
        <v>61274</v>
      </c>
      <c r="AX174" s="736">
        <v>62991</v>
      </c>
      <c r="AY174" s="736">
        <v>62991</v>
      </c>
      <c r="AZ174" s="736">
        <v>62991</v>
      </c>
      <c r="BA174" s="736">
        <v>443065</v>
      </c>
      <c r="BB174" s="736">
        <v>443065</v>
      </c>
      <c r="BC174" s="736">
        <v>470990</v>
      </c>
      <c r="BD174" s="736">
        <v>357711</v>
      </c>
      <c r="BE174" s="736">
        <v>84008</v>
      </c>
      <c r="BF174" s="736">
        <v>66910</v>
      </c>
      <c r="BG174" s="736">
        <v>54313</v>
      </c>
      <c r="BH174" s="736">
        <v>47682</v>
      </c>
      <c r="BI174" s="736">
        <v>47682</v>
      </c>
      <c r="BJ174" s="736">
        <v>35813</v>
      </c>
      <c r="BK174" s="736">
        <v>9545</v>
      </c>
      <c r="BL174" s="736">
        <v>9545</v>
      </c>
      <c r="BM174" s="736">
        <v>9545</v>
      </c>
      <c r="BN174" s="736">
        <v>9545</v>
      </c>
      <c r="BO174" s="736">
        <v>0</v>
      </c>
      <c r="BP174" s="736">
        <v>0</v>
      </c>
      <c r="BQ174" s="736">
        <v>0</v>
      </c>
      <c r="BR174" s="736">
        <v>0</v>
      </c>
      <c r="BS174" s="736">
        <v>0</v>
      </c>
      <c r="BT174" s="736">
        <v>0</v>
      </c>
    </row>
    <row r="175" spans="2:72">
      <c r="B175" s="733"/>
      <c r="C175" s="733"/>
      <c r="D175" s="733" t="s">
        <v>101</v>
      </c>
      <c r="E175" s="733"/>
      <c r="F175" s="733"/>
      <c r="G175" s="733"/>
      <c r="H175" s="733">
        <v>2015</v>
      </c>
      <c r="I175" s="641" t="s">
        <v>575</v>
      </c>
      <c r="J175" s="641" t="s">
        <v>580</v>
      </c>
      <c r="L175" s="736"/>
      <c r="M175" s="736"/>
      <c r="N175" s="736"/>
      <c r="O175" s="736"/>
      <c r="P175" s="736">
        <v>-12</v>
      </c>
      <c r="Q175" s="736">
        <v>-12</v>
      </c>
      <c r="R175" s="736">
        <v>0</v>
      </c>
      <c r="S175" s="736">
        <v>0</v>
      </c>
      <c r="T175" s="736">
        <v>0</v>
      </c>
      <c r="U175" s="736">
        <v>0</v>
      </c>
      <c r="V175" s="736">
        <v>0</v>
      </c>
      <c r="W175" s="736">
        <v>0</v>
      </c>
      <c r="X175" s="736">
        <v>0</v>
      </c>
      <c r="Y175" s="736">
        <v>0</v>
      </c>
      <c r="Z175" s="736">
        <v>0</v>
      </c>
      <c r="AA175" s="736">
        <v>0</v>
      </c>
      <c r="AB175" s="736">
        <v>0</v>
      </c>
      <c r="AC175" s="736">
        <v>0</v>
      </c>
      <c r="AD175" s="736">
        <v>0</v>
      </c>
      <c r="AE175" s="736">
        <v>0</v>
      </c>
      <c r="AF175" s="736">
        <v>0</v>
      </c>
      <c r="AG175" s="736">
        <v>0</v>
      </c>
      <c r="AH175" s="736">
        <v>0</v>
      </c>
      <c r="AI175" s="736">
        <v>0</v>
      </c>
      <c r="AJ175" s="736">
        <v>0</v>
      </c>
      <c r="AK175" s="736">
        <v>0</v>
      </c>
      <c r="AL175" s="736">
        <v>0</v>
      </c>
      <c r="AM175" s="736">
        <v>0</v>
      </c>
      <c r="AN175" s="736">
        <v>0</v>
      </c>
      <c r="AO175" s="736">
        <v>0</v>
      </c>
      <c r="AP175" s="50"/>
      <c r="AQ175" s="736"/>
      <c r="AR175" s="736"/>
      <c r="AS175" s="736"/>
      <c r="AT175" s="736"/>
      <c r="AU175" s="736">
        <v>-46987</v>
      </c>
      <c r="AV175" s="736">
        <v>-45215</v>
      </c>
      <c r="AW175" s="736">
        <v>-159</v>
      </c>
      <c r="AX175" s="736">
        <v>387</v>
      </c>
      <c r="AY175" s="736">
        <v>387</v>
      </c>
      <c r="AZ175" s="736">
        <v>387</v>
      </c>
      <c r="BA175" s="736">
        <v>387</v>
      </c>
      <c r="BB175" s="736">
        <v>387</v>
      </c>
      <c r="BC175" s="736">
        <v>387</v>
      </c>
      <c r="BD175" s="736">
        <v>387</v>
      </c>
      <c r="BE175" s="736">
        <v>387</v>
      </c>
      <c r="BF175" s="736">
        <v>763</v>
      </c>
      <c r="BG175" s="736">
        <v>0</v>
      </c>
      <c r="BH175" s="736">
        <v>0</v>
      </c>
      <c r="BI175" s="736">
        <v>0</v>
      </c>
      <c r="BJ175" s="736">
        <v>0</v>
      </c>
      <c r="BK175" s="736">
        <v>0</v>
      </c>
      <c r="BL175" s="736">
        <v>0</v>
      </c>
      <c r="BM175" s="736">
        <v>0</v>
      </c>
      <c r="BN175" s="736">
        <v>0</v>
      </c>
      <c r="BO175" s="736">
        <v>0</v>
      </c>
      <c r="BP175" s="736">
        <v>0</v>
      </c>
      <c r="BQ175" s="736">
        <v>0</v>
      </c>
      <c r="BR175" s="736">
        <v>0</v>
      </c>
      <c r="BS175" s="736">
        <v>0</v>
      </c>
      <c r="BT175" s="736">
        <v>0</v>
      </c>
    </row>
    <row r="176" spans="2:72">
      <c r="B176" s="733"/>
      <c r="C176" s="733"/>
      <c r="D176" s="733" t="s">
        <v>113</v>
      </c>
      <c r="E176" s="733"/>
      <c r="F176" s="733"/>
      <c r="G176" s="733"/>
      <c r="H176" s="733">
        <v>2016</v>
      </c>
      <c r="I176" s="641" t="s">
        <v>575</v>
      </c>
      <c r="J176" s="641" t="s">
        <v>580</v>
      </c>
      <c r="L176" s="736"/>
      <c r="M176" s="736"/>
      <c r="N176" s="736"/>
      <c r="O176" s="736"/>
      <c r="P176" s="736"/>
      <c r="Q176" s="736">
        <v>36</v>
      </c>
      <c r="R176" s="736">
        <v>36</v>
      </c>
      <c r="S176" s="736">
        <v>36</v>
      </c>
      <c r="T176" s="736">
        <v>36</v>
      </c>
      <c r="U176" s="736">
        <v>36</v>
      </c>
      <c r="V176" s="736">
        <v>36</v>
      </c>
      <c r="W176" s="736">
        <v>36</v>
      </c>
      <c r="X176" s="736">
        <v>36</v>
      </c>
      <c r="Y176" s="736">
        <v>36</v>
      </c>
      <c r="Z176" s="736">
        <v>36</v>
      </c>
      <c r="AA176" s="736">
        <v>37</v>
      </c>
      <c r="AB176" s="736">
        <v>37</v>
      </c>
      <c r="AC176" s="736">
        <v>37</v>
      </c>
      <c r="AD176" s="736">
        <v>37</v>
      </c>
      <c r="AE176" s="736">
        <v>32</v>
      </c>
      <c r="AF176" s="736">
        <v>32</v>
      </c>
      <c r="AG176" s="736">
        <v>13</v>
      </c>
      <c r="AH176" s="736">
        <v>0</v>
      </c>
      <c r="AI176" s="736">
        <v>0</v>
      </c>
      <c r="AJ176" s="736">
        <v>0</v>
      </c>
      <c r="AK176" s="736">
        <v>0</v>
      </c>
      <c r="AL176" s="736">
        <v>0</v>
      </c>
      <c r="AM176" s="736">
        <v>0</v>
      </c>
      <c r="AN176" s="736">
        <v>0</v>
      </c>
      <c r="AO176" s="736">
        <v>0</v>
      </c>
      <c r="AP176" s="50"/>
      <c r="AQ176" s="736"/>
      <c r="AR176" s="736"/>
      <c r="AS176" s="736"/>
      <c r="AT176" s="736"/>
      <c r="AU176" s="736"/>
      <c r="AV176" s="736">
        <v>572824</v>
      </c>
      <c r="AW176" s="736">
        <v>572824</v>
      </c>
      <c r="AX176" s="736">
        <v>572824</v>
      </c>
      <c r="AY176" s="736">
        <v>572824</v>
      </c>
      <c r="AZ176" s="736">
        <v>572824</v>
      </c>
      <c r="BA176" s="736">
        <v>572824</v>
      </c>
      <c r="BB176" s="736">
        <v>572824</v>
      </c>
      <c r="BC176" s="736">
        <v>572774</v>
      </c>
      <c r="BD176" s="736">
        <v>572774</v>
      </c>
      <c r="BE176" s="736">
        <v>573552</v>
      </c>
      <c r="BF176" s="736">
        <v>573457</v>
      </c>
      <c r="BG176" s="736">
        <v>573986</v>
      </c>
      <c r="BH176" s="736">
        <v>573986</v>
      </c>
      <c r="BI176" s="736">
        <v>572487</v>
      </c>
      <c r="BJ176" s="736">
        <v>495509</v>
      </c>
      <c r="BK176" s="736">
        <v>495509</v>
      </c>
      <c r="BL176" s="736">
        <v>201503</v>
      </c>
      <c r="BM176" s="736">
        <v>0</v>
      </c>
      <c r="BN176" s="736">
        <v>0</v>
      </c>
      <c r="BO176" s="736">
        <v>0</v>
      </c>
      <c r="BP176" s="736">
        <v>0</v>
      </c>
      <c r="BQ176" s="736">
        <v>0</v>
      </c>
      <c r="BR176" s="736">
        <v>0</v>
      </c>
      <c r="BS176" s="736">
        <v>0</v>
      </c>
      <c r="BT176" s="736">
        <v>0</v>
      </c>
    </row>
    <row r="177" spans="2:72">
      <c r="B177" s="733"/>
      <c r="C177" s="733"/>
      <c r="D177" s="733" t="s">
        <v>740</v>
      </c>
      <c r="E177" s="733"/>
      <c r="F177" s="733"/>
      <c r="G177" s="733"/>
      <c r="H177" s="733">
        <v>2016</v>
      </c>
      <c r="I177" s="641" t="s">
        <v>575</v>
      </c>
      <c r="J177" s="641" t="s">
        <v>580</v>
      </c>
      <c r="L177" s="736"/>
      <c r="M177" s="736"/>
      <c r="N177" s="736"/>
      <c r="O177" s="736"/>
      <c r="P177" s="736"/>
      <c r="Q177" s="736">
        <v>2</v>
      </c>
      <c r="R177" s="736">
        <v>2</v>
      </c>
      <c r="S177" s="736">
        <v>2</v>
      </c>
      <c r="T177" s="736">
        <v>2</v>
      </c>
      <c r="U177" s="736">
        <v>2</v>
      </c>
      <c r="V177" s="736">
        <v>2</v>
      </c>
      <c r="W177" s="736">
        <v>2</v>
      </c>
      <c r="X177" s="736">
        <v>2</v>
      </c>
      <c r="Y177" s="736">
        <v>2</v>
      </c>
      <c r="Z177" s="736">
        <v>2</v>
      </c>
      <c r="AA177" s="736">
        <v>2</v>
      </c>
      <c r="AB177" s="736">
        <v>2</v>
      </c>
      <c r="AC177" s="736">
        <v>2</v>
      </c>
      <c r="AD177" s="736">
        <v>2</v>
      </c>
      <c r="AE177" s="736">
        <v>2</v>
      </c>
      <c r="AF177" s="736">
        <v>2</v>
      </c>
      <c r="AG177" s="736">
        <v>2</v>
      </c>
      <c r="AH177" s="736">
        <v>2</v>
      </c>
      <c r="AI177" s="736">
        <v>2</v>
      </c>
      <c r="AJ177" s="736">
        <v>0</v>
      </c>
      <c r="AK177" s="736">
        <v>0</v>
      </c>
      <c r="AL177" s="736">
        <v>0</v>
      </c>
      <c r="AM177" s="736">
        <v>0</v>
      </c>
      <c r="AN177" s="736">
        <v>0</v>
      </c>
      <c r="AO177" s="736">
        <v>0</v>
      </c>
      <c r="AP177" s="50"/>
      <c r="AQ177" s="736"/>
      <c r="AR177" s="736"/>
      <c r="AS177" s="736"/>
      <c r="AT177" s="736"/>
      <c r="AU177" s="736"/>
      <c r="AV177" s="736">
        <v>5900</v>
      </c>
      <c r="AW177" s="736">
        <v>5900</v>
      </c>
      <c r="AX177" s="736">
        <v>5900</v>
      </c>
      <c r="AY177" s="736">
        <v>5900</v>
      </c>
      <c r="AZ177" s="736">
        <v>5900</v>
      </c>
      <c r="BA177" s="736">
        <v>5900</v>
      </c>
      <c r="BB177" s="736">
        <v>5900</v>
      </c>
      <c r="BC177" s="736">
        <v>5900</v>
      </c>
      <c r="BD177" s="736">
        <v>5900</v>
      </c>
      <c r="BE177" s="736">
        <v>5900</v>
      </c>
      <c r="BF177" s="736">
        <v>5900</v>
      </c>
      <c r="BG177" s="736">
        <v>5900</v>
      </c>
      <c r="BH177" s="736">
        <v>5900</v>
      </c>
      <c r="BI177" s="736">
        <v>5900</v>
      </c>
      <c r="BJ177" s="736">
        <v>5900</v>
      </c>
      <c r="BK177" s="736">
        <v>5900</v>
      </c>
      <c r="BL177" s="736">
        <v>5900</v>
      </c>
      <c r="BM177" s="736">
        <v>5900</v>
      </c>
      <c r="BN177" s="736">
        <v>5741</v>
      </c>
      <c r="BO177" s="736">
        <v>0</v>
      </c>
      <c r="BP177" s="736">
        <v>0</v>
      </c>
      <c r="BQ177" s="736">
        <v>0</v>
      </c>
      <c r="BR177" s="736">
        <v>0</v>
      </c>
      <c r="BS177" s="736">
        <v>0</v>
      </c>
      <c r="BT177" s="736">
        <v>0</v>
      </c>
    </row>
    <row r="178" spans="2:72">
      <c r="B178" s="733"/>
      <c r="C178" s="733"/>
      <c r="D178" s="733" t="s">
        <v>115</v>
      </c>
      <c r="E178" s="733"/>
      <c r="F178" s="733"/>
      <c r="G178" s="733"/>
      <c r="H178" s="733">
        <v>2016</v>
      </c>
      <c r="I178" s="641" t="s">
        <v>575</v>
      </c>
      <c r="J178" s="641" t="s">
        <v>580</v>
      </c>
      <c r="L178" s="736"/>
      <c r="M178" s="736"/>
      <c r="N178" s="736"/>
      <c r="O178" s="736"/>
      <c r="P178" s="736"/>
      <c r="Q178" s="736">
        <v>4</v>
      </c>
      <c r="R178" s="736">
        <v>4</v>
      </c>
      <c r="S178" s="736">
        <v>4</v>
      </c>
      <c r="T178" s="736">
        <v>4</v>
      </c>
      <c r="U178" s="736">
        <v>4</v>
      </c>
      <c r="V178" s="736">
        <v>4</v>
      </c>
      <c r="W178" s="736">
        <v>4</v>
      </c>
      <c r="X178" s="736">
        <v>4</v>
      </c>
      <c r="Y178" s="736">
        <v>4</v>
      </c>
      <c r="Z178" s="736">
        <v>4</v>
      </c>
      <c r="AA178" s="736">
        <v>4</v>
      </c>
      <c r="AB178" s="736">
        <v>4</v>
      </c>
      <c r="AC178" s="736">
        <v>4</v>
      </c>
      <c r="AD178" s="736">
        <v>4</v>
      </c>
      <c r="AE178" s="736">
        <v>4</v>
      </c>
      <c r="AF178" s="736">
        <v>0</v>
      </c>
      <c r="AG178" s="736">
        <v>0</v>
      </c>
      <c r="AH178" s="736">
        <v>0</v>
      </c>
      <c r="AI178" s="736">
        <v>0</v>
      </c>
      <c r="AJ178" s="736">
        <v>0</v>
      </c>
      <c r="AK178" s="736">
        <v>0</v>
      </c>
      <c r="AL178" s="736">
        <v>0</v>
      </c>
      <c r="AM178" s="736">
        <v>0</v>
      </c>
      <c r="AN178" s="736">
        <v>0</v>
      </c>
      <c r="AO178" s="736">
        <v>0</v>
      </c>
      <c r="AP178" s="50"/>
      <c r="AQ178" s="736"/>
      <c r="AR178" s="736"/>
      <c r="AS178" s="736"/>
      <c r="AT178" s="736"/>
      <c r="AU178" s="736"/>
      <c r="AV178" s="736">
        <v>16797</v>
      </c>
      <c r="AW178" s="736">
        <v>16797</v>
      </c>
      <c r="AX178" s="736">
        <v>16797</v>
      </c>
      <c r="AY178" s="736">
        <v>16797</v>
      </c>
      <c r="AZ178" s="736">
        <v>16797</v>
      </c>
      <c r="BA178" s="736">
        <v>16797</v>
      </c>
      <c r="BB178" s="736">
        <v>16797</v>
      </c>
      <c r="BC178" s="736">
        <v>16797</v>
      </c>
      <c r="BD178" s="736">
        <v>16797</v>
      </c>
      <c r="BE178" s="736">
        <v>16797</v>
      </c>
      <c r="BF178" s="736">
        <v>16797</v>
      </c>
      <c r="BG178" s="736">
        <v>16797</v>
      </c>
      <c r="BH178" s="736">
        <v>16797</v>
      </c>
      <c r="BI178" s="736">
        <v>16797</v>
      </c>
      <c r="BJ178" s="736">
        <v>16797</v>
      </c>
      <c r="BK178" s="736">
        <v>5643</v>
      </c>
      <c r="BL178" s="736">
        <v>0</v>
      </c>
      <c r="BM178" s="736">
        <v>0</v>
      </c>
      <c r="BN178" s="736">
        <v>0</v>
      </c>
      <c r="BO178" s="736">
        <v>0</v>
      </c>
      <c r="BP178" s="736">
        <v>0</v>
      </c>
      <c r="BQ178" s="736">
        <v>0</v>
      </c>
      <c r="BR178" s="736">
        <v>0</v>
      </c>
      <c r="BS178" s="736">
        <v>0</v>
      </c>
      <c r="BT178" s="736">
        <v>0</v>
      </c>
    </row>
    <row r="179" spans="2:72">
      <c r="B179" s="733"/>
      <c r="C179" s="733"/>
      <c r="D179" s="733" t="s">
        <v>117</v>
      </c>
      <c r="E179" s="733"/>
      <c r="F179" s="733"/>
      <c r="G179" s="733"/>
      <c r="H179" s="733">
        <v>2016</v>
      </c>
      <c r="I179" s="641" t="s">
        <v>575</v>
      </c>
      <c r="J179" s="641" t="s">
        <v>580</v>
      </c>
      <c r="L179" s="736"/>
      <c r="M179" s="736"/>
      <c r="N179" s="736"/>
      <c r="O179" s="736"/>
      <c r="P179" s="736"/>
      <c r="Q179" s="736">
        <v>2</v>
      </c>
      <c r="R179" s="736">
        <v>2</v>
      </c>
      <c r="S179" s="736">
        <v>2</v>
      </c>
      <c r="T179" s="736">
        <v>2</v>
      </c>
      <c r="U179" s="736">
        <v>2</v>
      </c>
      <c r="V179" s="736">
        <v>2</v>
      </c>
      <c r="W179" s="736">
        <v>2</v>
      </c>
      <c r="X179" s="736">
        <v>2</v>
      </c>
      <c r="Y179" s="736">
        <v>2</v>
      </c>
      <c r="Z179" s="736">
        <v>2</v>
      </c>
      <c r="AA179" s="736">
        <v>0</v>
      </c>
      <c r="AB179" s="736">
        <v>0</v>
      </c>
      <c r="AC179" s="736">
        <v>0</v>
      </c>
      <c r="AD179" s="736">
        <v>0</v>
      </c>
      <c r="AE179" s="736">
        <v>0</v>
      </c>
      <c r="AF179" s="736">
        <v>0</v>
      </c>
      <c r="AG179" s="736">
        <v>0</v>
      </c>
      <c r="AH179" s="736">
        <v>0</v>
      </c>
      <c r="AI179" s="736">
        <v>0</v>
      </c>
      <c r="AJ179" s="736">
        <v>0</v>
      </c>
      <c r="AK179" s="736">
        <v>0</v>
      </c>
      <c r="AL179" s="736">
        <v>0</v>
      </c>
      <c r="AM179" s="736">
        <v>0</v>
      </c>
      <c r="AN179" s="736">
        <v>0</v>
      </c>
      <c r="AO179" s="736">
        <v>0</v>
      </c>
      <c r="AP179" s="50"/>
      <c r="AQ179" s="736"/>
      <c r="AR179" s="736"/>
      <c r="AS179" s="736"/>
      <c r="AT179" s="736"/>
      <c r="AU179" s="736"/>
      <c r="AV179" s="736">
        <v>13143</v>
      </c>
      <c r="AW179" s="736">
        <v>13143</v>
      </c>
      <c r="AX179" s="736">
        <v>13143</v>
      </c>
      <c r="AY179" s="736">
        <v>13143</v>
      </c>
      <c r="AZ179" s="736">
        <v>13143</v>
      </c>
      <c r="BA179" s="736">
        <v>13143</v>
      </c>
      <c r="BB179" s="736">
        <v>13143</v>
      </c>
      <c r="BC179" s="736">
        <v>13143</v>
      </c>
      <c r="BD179" s="736">
        <v>13143</v>
      </c>
      <c r="BE179" s="736">
        <v>13143</v>
      </c>
      <c r="BF179" s="736">
        <v>3245</v>
      </c>
      <c r="BG179" s="736">
        <v>0</v>
      </c>
      <c r="BH179" s="736">
        <v>0</v>
      </c>
      <c r="BI179" s="736">
        <v>0</v>
      </c>
      <c r="BJ179" s="736">
        <v>0</v>
      </c>
      <c r="BK179" s="736">
        <v>0</v>
      </c>
      <c r="BL179" s="736">
        <v>0</v>
      </c>
      <c r="BM179" s="736">
        <v>0</v>
      </c>
      <c r="BN179" s="736">
        <v>0</v>
      </c>
      <c r="BO179" s="736">
        <v>0</v>
      </c>
      <c r="BP179" s="736">
        <v>0</v>
      </c>
      <c r="BQ179" s="736">
        <v>0</v>
      </c>
      <c r="BR179" s="736">
        <v>0</v>
      </c>
      <c r="BS179" s="736">
        <v>0</v>
      </c>
      <c r="BT179" s="736">
        <v>0</v>
      </c>
    </row>
    <row r="180" spans="2:72">
      <c r="B180" s="733"/>
      <c r="C180" s="733"/>
      <c r="D180" s="733" t="s">
        <v>118</v>
      </c>
      <c r="E180" s="733"/>
      <c r="F180" s="733"/>
      <c r="G180" s="733"/>
      <c r="H180" s="733">
        <v>2016</v>
      </c>
      <c r="I180" s="641" t="s">
        <v>575</v>
      </c>
      <c r="J180" s="641" t="s">
        <v>580</v>
      </c>
      <c r="L180" s="736"/>
      <c r="M180" s="736"/>
      <c r="N180" s="736"/>
      <c r="O180" s="736"/>
      <c r="P180" s="736"/>
      <c r="Q180" s="736">
        <v>374</v>
      </c>
      <c r="R180" s="736">
        <v>404</v>
      </c>
      <c r="S180" s="736">
        <v>404</v>
      </c>
      <c r="T180" s="736">
        <v>404</v>
      </c>
      <c r="U180" s="736">
        <v>404</v>
      </c>
      <c r="V180" s="736">
        <v>404</v>
      </c>
      <c r="W180" s="736">
        <v>404</v>
      </c>
      <c r="X180" s="736">
        <v>404</v>
      </c>
      <c r="Y180" s="736">
        <v>404</v>
      </c>
      <c r="Z180" s="736">
        <v>404</v>
      </c>
      <c r="AA180" s="736">
        <v>397</v>
      </c>
      <c r="AB180" s="736">
        <v>339</v>
      </c>
      <c r="AC180" s="736">
        <v>239</v>
      </c>
      <c r="AD180" s="736">
        <v>239</v>
      </c>
      <c r="AE180" s="736">
        <v>32</v>
      </c>
      <c r="AF180" s="736">
        <v>0</v>
      </c>
      <c r="AG180" s="736">
        <v>0</v>
      </c>
      <c r="AH180" s="736">
        <v>0</v>
      </c>
      <c r="AI180" s="736">
        <v>0</v>
      </c>
      <c r="AJ180" s="736">
        <v>0</v>
      </c>
      <c r="AK180" s="736">
        <v>0</v>
      </c>
      <c r="AL180" s="736">
        <v>0</v>
      </c>
      <c r="AM180" s="736">
        <v>0</v>
      </c>
      <c r="AN180" s="736">
        <v>0</v>
      </c>
      <c r="AO180" s="736">
        <v>0</v>
      </c>
      <c r="AP180" s="50"/>
      <c r="AQ180" s="736"/>
      <c r="AR180" s="736"/>
      <c r="AS180" s="736"/>
      <c r="AT180" s="736"/>
      <c r="AU180" s="736"/>
      <c r="AV180" s="736">
        <v>2540719</v>
      </c>
      <c r="AW180" s="736">
        <v>2719780</v>
      </c>
      <c r="AX180" s="736">
        <v>2720273</v>
      </c>
      <c r="AY180" s="736">
        <v>2720273</v>
      </c>
      <c r="AZ180" s="736">
        <v>2720273</v>
      </c>
      <c r="BA180" s="736">
        <v>2720273</v>
      </c>
      <c r="BB180" s="736">
        <v>2720273</v>
      </c>
      <c r="BC180" s="736">
        <v>2720273</v>
      </c>
      <c r="BD180" s="736">
        <v>2720273</v>
      </c>
      <c r="BE180" s="736">
        <v>2720273</v>
      </c>
      <c r="BF180" s="736">
        <v>2685754</v>
      </c>
      <c r="BG180" s="736">
        <v>2367564</v>
      </c>
      <c r="BH180" s="736">
        <v>1324011</v>
      </c>
      <c r="BI180" s="736">
        <v>1324011</v>
      </c>
      <c r="BJ180" s="736">
        <v>121872</v>
      </c>
      <c r="BK180" s="736">
        <v>0</v>
      </c>
      <c r="BL180" s="736">
        <v>0</v>
      </c>
      <c r="BM180" s="736">
        <v>0</v>
      </c>
      <c r="BN180" s="736">
        <v>0</v>
      </c>
      <c r="BO180" s="736">
        <v>0</v>
      </c>
      <c r="BP180" s="736">
        <v>0</v>
      </c>
      <c r="BQ180" s="736">
        <v>0</v>
      </c>
      <c r="BR180" s="736">
        <v>0</v>
      </c>
      <c r="BS180" s="736">
        <v>0</v>
      </c>
      <c r="BT180" s="736">
        <v>0</v>
      </c>
    </row>
    <row r="181" spans="2:72">
      <c r="B181" s="733"/>
      <c r="C181" s="733"/>
      <c r="D181" s="733" t="s">
        <v>124</v>
      </c>
      <c r="E181" s="733"/>
      <c r="F181" s="733"/>
      <c r="G181" s="733"/>
      <c r="H181" s="733">
        <v>2016</v>
      </c>
      <c r="I181" s="641" t="s">
        <v>575</v>
      </c>
      <c r="J181" s="641" t="s">
        <v>580</v>
      </c>
      <c r="L181" s="736"/>
      <c r="M181" s="736"/>
      <c r="N181" s="736"/>
      <c r="O181" s="736"/>
      <c r="P181" s="736"/>
      <c r="Q181" s="736">
        <v>0</v>
      </c>
      <c r="R181" s="736">
        <v>0</v>
      </c>
      <c r="S181" s="736">
        <v>0</v>
      </c>
      <c r="T181" s="736">
        <v>0</v>
      </c>
      <c r="U181" s="736">
        <v>0</v>
      </c>
      <c r="V181" s="736">
        <v>0</v>
      </c>
      <c r="W181" s="736">
        <v>0</v>
      </c>
      <c r="X181" s="736">
        <v>0</v>
      </c>
      <c r="Y181" s="736">
        <v>0</v>
      </c>
      <c r="Z181" s="736">
        <v>0</v>
      </c>
      <c r="AA181" s="736">
        <v>0</v>
      </c>
      <c r="AB181" s="736">
        <v>0</v>
      </c>
      <c r="AC181" s="736">
        <v>0</v>
      </c>
      <c r="AD181" s="736">
        <v>0</v>
      </c>
      <c r="AE181" s="736">
        <v>0</v>
      </c>
      <c r="AF181" s="736">
        <v>0</v>
      </c>
      <c r="AG181" s="736">
        <v>0</v>
      </c>
      <c r="AH181" s="736">
        <v>0</v>
      </c>
      <c r="AI181" s="736">
        <v>0</v>
      </c>
      <c r="AJ181" s="736">
        <v>0</v>
      </c>
      <c r="AK181" s="736">
        <v>0</v>
      </c>
      <c r="AL181" s="736">
        <v>0</v>
      </c>
      <c r="AM181" s="736">
        <v>0</v>
      </c>
      <c r="AN181" s="736">
        <v>0</v>
      </c>
      <c r="AO181" s="736">
        <v>0</v>
      </c>
      <c r="AP181" s="50"/>
      <c r="AQ181" s="736"/>
      <c r="AR181" s="736"/>
      <c r="AS181" s="736"/>
      <c r="AT181" s="736"/>
      <c r="AU181" s="736"/>
      <c r="AV181" s="736">
        <v>1671</v>
      </c>
      <c r="AW181" s="736">
        <v>1671</v>
      </c>
      <c r="AX181" s="736">
        <v>1671</v>
      </c>
      <c r="AY181" s="736">
        <v>835</v>
      </c>
      <c r="AZ181" s="736">
        <v>835</v>
      </c>
      <c r="BA181" s="736">
        <v>0</v>
      </c>
      <c r="BB181" s="736">
        <v>0</v>
      </c>
      <c r="BC181" s="736">
        <v>0</v>
      </c>
      <c r="BD181" s="736">
        <v>0</v>
      </c>
      <c r="BE181" s="736">
        <v>0</v>
      </c>
      <c r="BF181" s="736">
        <v>0</v>
      </c>
      <c r="BG181" s="736">
        <v>0</v>
      </c>
      <c r="BH181" s="736">
        <v>0</v>
      </c>
      <c r="BI181" s="736">
        <v>0</v>
      </c>
      <c r="BJ181" s="736">
        <v>0</v>
      </c>
      <c r="BK181" s="736">
        <v>0</v>
      </c>
      <c r="BL181" s="736">
        <v>0</v>
      </c>
      <c r="BM181" s="736">
        <v>0</v>
      </c>
      <c r="BN181" s="736">
        <v>0</v>
      </c>
      <c r="BO181" s="736">
        <v>0</v>
      </c>
      <c r="BP181" s="736">
        <v>0</v>
      </c>
      <c r="BQ181" s="736">
        <v>0</v>
      </c>
      <c r="BR181" s="736">
        <v>0</v>
      </c>
      <c r="BS181" s="736">
        <v>0</v>
      </c>
      <c r="BT181" s="736">
        <v>0</v>
      </c>
    </row>
    <row r="182" spans="2:72">
      <c r="B182" s="733"/>
      <c r="C182" s="733"/>
      <c r="D182" s="733" t="s">
        <v>113</v>
      </c>
      <c r="E182" s="733"/>
      <c r="F182" s="733"/>
      <c r="G182" s="733"/>
      <c r="H182" s="733">
        <v>2017</v>
      </c>
      <c r="I182" s="641" t="s">
        <v>575</v>
      </c>
      <c r="J182" s="641" t="s">
        <v>587</v>
      </c>
      <c r="L182" s="736"/>
      <c r="M182" s="736"/>
      <c r="N182" s="736"/>
      <c r="O182" s="736"/>
      <c r="P182" s="736"/>
      <c r="Q182" s="736"/>
      <c r="R182" s="736"/>
      <c r="S182" s="736"/>
      <c r="T182" s="736"/>
      <c r="U182" s="736"/>
      <c r="V182" s="736"/>
      <c r="W182" s="736"/>
      <c r="X182" s="736"/>
      <c r="Y182" s="736"/>
      <c r="Z182" s="736"/>
      <c r="AA182" s="736"/>
      <c r="AB182" s="736"/>
      <c r="AC182" s="736"/>
      <c r="AD182" s="736"/>
      <c r="AE182" s="736"/>
      <c r="AF182" s="736"/>
      <c r="AG182" s="736"/>
      <c r="AH182" s="736"/>
      <c r="AI182" s="736"/>
      <c r="AJ182" s="736"/>
      <c r="AK182" s="736"/>
      <c r="AL182" s="736"/>
      <c r="AM182" s="736"/>
      <c r="AN182" s="736"/>
      <c r="AO182" s="736"/>
      <c r="AP182" s="50"/>
      <c r="AQ182" s="736"/>
      <c r="AR182" s="736"/>
      <c r="AS182" s="736"/>
      <c r="AT182" s="736"/>
      <c r="AU182" s="736"/>
      <c r="AV182" s="736"/>
      <c r="AW182" s="736">
        <v>8932888.6747930627</v>
      </c>
      <c r="AX182" s="736">
        <v>7189612.3010924282</v>
      </c>
      <c r="AY182" s="736">
        <v>7189612.3010924282</v>
      </c>
      <c r="AZ182" s="736">
        <v>7189612.3010924282</v>
      </c>
      <c r="BA182" s="736">
        <v>7189612.3010924282</v>
      </c>
      <c r="BB182" s="736">
        <v>7189612.3010924282</v>
      </c>
      <c r="BC182" s="736">
        <v>7189612.3010924282</v>
      </c>
      <c r="BD182" s="736">
        <v>7189612.3010924282</v>
      </c>
      <c r="BE182" s="736">
        <v>7189612.3010924282</v>
      </c>
      <c r="BF182" s="736">
        <v>7189612.3010924282</v>
      </c>
      <c r="BG182" s="736">
        <v>7189612.3010924282</v>
      </c>
      <c r="BH182" s="736">
        <v>7189612.3010924282</v>
      </c>
      <c r="BI182" s="736">
        <v>7189612.3010924282</v>
      </c>
      <c r="BJ182" s="736">
        <v>7189612.3010924282</v>
      </c>
      <c r="BK182" s="736">
        <v>7189612.3010924282</v>
      </c>
      <c r="BL182" s="736">
        <v>7189612.3010924282</v>
      </c>
      <c r="BM182" s="736">
        <v>7189612.3010924282</v>
      </c>
      <c r="BN182" s="736">
        <v>7189612.3010924282</v>
      </c>
      <c r="BO182" s="736">
        <v>7189612.3010924282</v>
      </c>
      <c r="BP182" s="736">
        <v>7189612.3010924282</v>
      </c>
      <c r="BQ182" s="736">
        <v>7189612.3010924282</v>
      </c>
      <c r="BR182" s="736">
        <v>7189612.3010924282</v>
      </c>
      <c r="BS182" s="736">
        <v>7189612.3010924282</v>
      </c>
      <c r="BT182" s="736">
        <v>7189612.3010924282</v>
      </c>
    </row>
    <row r="183" spans="2:72">
      <c r="B183" s="733"/>
      <c r="C183" s="733"/>
      <c r="D183" s="733" t="s">
        <v>114</v>
      </c>
      <c r="E183" s="733"/>
      <c r="F183" s="733"/>
      <c r="G183" s="733"/>
      <c r="H183" s="733">
        <v>2017</v>
      </c>
      <c r="I183" s="641" t="s">
        <v>575</v>
      </c>
      <c r="J183" s="641" t="s">
        <v>587</v>
      </c>
      <c r="L183" s="736"/>
      <c r="M183" s="736"/>
      <c r="N183" s="736"/>
      <c r="O183" s="736"/>
      <c r="P183" s="736"/>
      <c r="Q183" s="736"/>
      <c r="R183" s="736">
        <v>460.33800000000065</v>
      </c>
      <c r="S183" s="736">
        <v>460.33800000000065</v>
      </c>
      <c r="T183" s="736">
        <v>460.33800000000065</v>
      </c>
      <c r="U183" s="736">
        <v>460.33800000000065</v>
      </c>
      <c r="V183" s="736">
        <v>460.33800000000065</v>
      </c>
      <c r="W183" s="736">
        <v>460.33800000000065</v>
      </c>
      <c r="X183" s="736">
        <v>460.33800000000065</v>
      </c>
      <c r="Y183" s="736">
        <v>460.33800000000065</v>
      </c>
      <c r="Z183" s="736">
        <v>460.33800000000065</v>
      </c>
      <c r="AA183" s="736">
        <v>460.33800000000065</v>
      </c>
      <c r="AB183" s="736">
        <v>460.33800000000065</v>
      </c>
      <c r="AC183" s="736">
        <v>460.33800000000065</v>
      </c>
      <c r="AD183" s="736">
        <v>460.33800000000065</v>
      </c>
      <c r="AE183" s="736">
        <v>460.33800000000065</v>
      </c>
      <c r="AF183" s="736">
        <v>460.33800000000065</v>
      </c>
      <c r="AG183" s="736">
        <v>460.33800000000065</v>
      </c>
      <c r="AH183" s="736">
        <v>460.33800000000065</v>
      </c>
      <c r="AI183" s="736">
        <v>460.33800000000065</v>
      </c>
      <c r="AJ183" s="736">
        <v>460.33800000000065</v>
      </c>
      <c r="AK183" s="736">
        <v>460.33800000000065</v>
      </c>
      <c r="AL183" s="736">
        <v>460.33800000000065</v>
      </c>
      <c r="AM183" s="736"/>
      <c r="AN183" s="736"/>
      <c r="AO183" s="736"/>
      <c r="AP183" s="50"/>
      <c r="AQ183" s="736"/>
      <c r="AR183" s="736"/>
      <c r="AS183" s="736"/>
      <c r="AT183" s="736"/>
      <c r="AU183" s="736"/>
      <c r="AV183" s="736"/>
      <c r="AW183" s="736">
        <v>1645782.859347262</v>
      </c>
      <c r="AX183" s="736">
        <v>1645782.859347262</v>
      </c>
      <c r="AY183" s="736">
        <v>1645782.859347262</v>
      </c>
      <c r="AZ183" s="736">
        <v>1645782.859347262</v>
      </c>
      <c r="BA183" s="736">
        <v>1645782.859347262</v>
      </c>
      <c r="BB183" s="736">
        <v>1645782.859347262</v>
      </c>
      <c r="BC183" s="736">
        <v>1645782.859347262</v>
      </c>
      <c r="BD183" s="736">
        <v>1645782.859347262</v>
      </c>
      <c r="BE183" s="736">
        <v>1645782.859347262</v>
      </c>
      <c r="BF183" s="736">
        <v>1645782.859347262</v>
      </c>
      <c r="BG183" s="736">
        <v>1645782.859347262</v>
      </c>
      <c r="BH183" s="736">
        <v>1645782.859347262</v>
      </c>
      <c r="BI183" s="736">
        <v>1645782.859347262</v>
      </c>
      <c r="BJ183" s="736">
        <v>1645782.859347262</v>
      </c>
      <c r="BK183" s="736">
        <v>1645782.859347262</v>
      </c>
      <c r="BL183" s="736">
        <v>1645782.859347262</v>
      </c>
      <c r="BM183" s="736">
        <v>1645782.859347262</v>
      </c>
      <c r="BN183" s="736">
        <v>1645782.859347262</v>
      </c>
      <c r="BO183" s="736">
        <v>1645782.859347262</v>
      </c>
      <c r="BP183" s="736">
        <v>1645782.859347262</v>
      </c>
      <c r="BQ183" s="736">
        <v>1645782.859347262</v>
      </c>
      <c r="BR183" s="736">
        <v>1645782.859347262</v>
      </c>
      <c r="BS183" s="736">
        <v>1645782.859347262</v>
      </c>
      <c r="BT183" s="736">
        <v>1645782.859347262</v>
      </c>
    </row>
    <row r="184" spans="2:72">
      <c r="B184" s="733"/>
      <c r="C184" s="733"/>
      <c r="D184" s="733" t="s">
        <v>116</v>
      </c>
      <c r="E184" s="733"/>
      <c r="F184" s="733"/>
      <c r="G184" s="733"/>
      <c r="H184" s="733">
        <v>2017</v>
      </c>
      <c r="I184" s="641" t="s">
        <v>575</v>
      </c>
      <c r="J184" s="641" t="s">
        <v>587</v>
      </c>
      <c r="L184" s="736"/>
      <c r="M184" s="736"/>
      <c r="N184" s="736"/>
      <c r="O184" s="736"/>
      <c r="P184" s="736"/>
      <c r="Q184" s="736"/>
      <c r="R184" s="736">
        <v>4.4956868000000014</v>
      </c>
      <c r="S184" s="736">
        <v>4.4956868000000014</v>
      </c>
      <c r="T184" s="736">
        <v>4.4956868000000014</v>
      </c>
      <c r="U184" s="736">
        <v>4.4956868000000014</v>
      </c>
      <c r="V184" s="736">
        <v>4.4956868000000014</v>
      </c>
      <c r="W184" s="736">
        <v>4.4956868000000014</v>
      </c>
      <c r="X184" s="736">
        <v>4.4956868000000014</v>
      </c>
      <c r="Y184" s="736">
        <v>4.4956868000000014</v>
      </c>
      <c r="Z184" s="736">
        <v>4.4956868000000014</v>
      </c>
      <c r="AA184" s="736">
        <v>4.4956868000000014</v>
      </c>
      <c r="AB184" s="736">
        <v>4.4956868000000014</v>
      </c>
      <c r="AC184" s="736">
        <v>4.4956868000000014</v>
      </c>
      <c r="AD184" s="736">
        <v>4.4956868000000014</v>
      </c>
      <c r="AE184" s="736">
        <v>4.4956868000000014</v>
      </c>
      <c r="AF184" s="736">
        <v>4.4956868000000014</v>
      </c>
      <c r="AG184" s="736">
        <v>4.4956868000000014</v>
      </c>
      <c r="AH184" s="736">
        <v>4.4956868000000014</v>
      </c>
      <c r="AI184" s="736">
        <v>4.4956868000000014</v>
      </c>
      <c r="AJ184" s="736">
        <v>4.4956868000000014</v>
      </c>
      <c r="AK184" s="736">
        <v>4.4956868000000014</v>
      </c>
      <c r="AL184" s="736">
        <v>4.4956868000000014</v>
      </c>
      <c r="AM184" s="736"/>
      <c r="AN184" s="736"/>
      <c r="AO184" s="736"/>
      <c r="AP184" s="50"/>
      <c r="AQ184" s="736"/>
      <c r="AR184" s="736"/>
      <c r="AS184" s="736"/>
      <c r="AT184" s="736"/>
      <c r="AU184" s="736"/>
      <c r="AV184" s="736"/>
      <c r="AW184" s="736">
        <v>21245.704163400005</v>
      </c>
      <c r="AX184" s="736">
        <v>21245.704163400005</v>
      </c>
      <c r="AY184" s="736">
        <v>21245.704163400005</v>
      </c>
      <c r="AZ184" s="736">
        <v>21245.704163400005</v>
      </c>
      <c r="BA184" s="736">
        <v>21245.704163400005</v>
      </c>
      <c r="BB184" s="736">
        <v>21245.704163400005</v>
      </c>
      <c r="BC184" s="736">
        <v>21245.704163400005</v>
      </c>
      <c r="BD184" s="736">
        <v>21245.704163400005</v>
      </c>
      <c r="BE184" s="736">
        <v>21245.704163400005</v>
      </c>
      <c r="BF184" s="736">
        <v>21245.704163400005</v>
      </c>
      <c r="BG184" s="736">
        <v>21245.704163400005</v>
      </c>
      <c r="BH184" s="736">
        <v>21245.704163400005</v>
      </c>
      <c r="BI184" s="736">
        <v>21245.704163400005</v>
      </c>
      <c r="BJ184" s="736">
        <v>21245.704163400005</v>
      </c>
      <c r="BK184" s="736">
        <v>21245.704163400005</v>
      </c>
      <c r="BL184" s="736">
        <v>21245.704163400005</v>
      </c>
      <c r="BM184" s="736">
        <v>21245.704163400005</v>
      </c>
      <c r="BN184" s="736">
        <v>21245.704163400005</v>
      </c>
      <c r="BO184" s="736">
        <v>21245.704163400005</v>
      </c>
      <c r="BP184" s="736">
        <v>21245.704163400005</v>
      </c>
      <c r="BQ184" s="736">
        <v>21245.704163400005</v>
      </c>
      <c r="BR184" s="736">
        <v>21245.704163400005</v>
      </c>
      <c r="BS184" s="736">
        <v>21245.704163400005</v>
      </c>
      <c r="BT184" s="736">
        <v>21245.704163400005</v>
      </c>
    </row>
    <row r="185" spans="2:72">
      <c r="B185" s="733"/>
      <c r="C185" s="733"/>
      <c r="D185" s="733" t="s">
        <v>784</v>
      </c>
      <c r="E185" s="733"/>
      <c r="F185" s="733"/>
      <c r="G185" s="733"/>
      <c r="H185" s="733">
        <v>2017</v>
      </c>
      <c r="I185" s="641" t="s">
        <v>575</v>
      </c>
      <c r="J185" s="641" t="s">
        <v>587</v>
      </c>
      <c r="L185" s="736"/>
      <c r="M185" s="736"/>
      <c r="N185" s="736"/>
      <c r="O185" s="736"/>
      <c r="P185" s="736"/>
      <c r="Q185" s="736"/>
      <c r="R185" s="736">
        <v>458.47971814595218</v>
      </c>
      <c r="S185" s="736">
        <v>458.47971814595218</v>
      </c>
      <c r="T185" s="736">
        <v>458.47971814595218</v>
      </c>
      <c r="U185" s="736">
        <v>458.47971814595218</v>
      </c>
      <c r="V185" s="736">
        <v>458.47971814595218</v>
      </c>
      <c r="W185" s="736">
        <v>458.47971814595218</v>
      </c>
      <c r="X185" s="736">
        <v>458.47971814595218</v>
      </c>
      <c r="Y185" s="736">
        <v>458.47971814595218</v>
      </c>
      <c r="Z185" s="736">
        <v>458.47971814595218</v>
      </c>
      <c r="AA185" s="736">
        <v>458.47971814595218</v>
      </c>
      <c r="AB185" s="736">
        <v>458.47971814595218</v>
      </c>
      <c r="AC185" s="736">
        <v>458.47971814595218</v>
      </c>
      <c r="AD185" s="736">
        <v>458.47971814595218</v>
      </c>
      <c r="AE185" s="736">
        <v>458.47971814595218</v>
      </c>
      <c r="AF185" s="736">
        <v>458.47971814595218</v>
      </c>
      <c r="AG185" s="736">
        <v>458.47971814595218</v>
      </c>
      <c r="AH185" s="736">
        <v>458.47971814595218</v>
      </c>
      <c r="AI185" s="736">
        <v>458.47971814595218</v>
      </c>
      <c r="AJ185" s="736">
        <v>458.47971814595218</v>
      </c>
      <c r="AK185" s="736">
        <v>458.47971814595218</v>
      </c>
      <c r="AL185" s="736">
        <v>458.47971814595218</v>
      </c>
      <c r="AM185" s="736"/>
      <c r="AN185" s="736"/>
      <c r="AO185" s="736"/>
      <c r="AP185" s="50"/>
      <c r="AQ185" s="736"/>
      <c r="AR185" s="736"/>
      <c r="AS185" s="736"/>
      <c r="AT185" s="736"/>
      <c r="AU185" s="736"/>
      <c r="AV185" s="736"/>
      <c r="AW185" s="736">
        <v>6685194.2673836313</v>
      </c>
      <c r="AX185" s="736">
        <v>4841340.5932746371</v>
      </c>
      <c r="AY185" s="736">
        <v>4841340.5932746371</v>
      </c>
      <c r="AZ185" s="736">
        <v>4841340.5932746371</v>
      </c>
      <c r="BA185" s="736">
        <v>4841340.5932746371</v>
      </c>
      <c r="BB185" s="736">
        <v>4841340.5932746371</v>
      </c>
      <c r="BC185" s="736">
        <v>4841340.5932746371</v>
      </c>
      <c r="BD185" s="736">
        <v>4841340.5932746371</v>
      </c>
      <c r="BE185" s="736">
        <v>4841340.5932746371</v>
      </c>
      <c r="BF185" s="736">
        <v>4841340.5932746371</v>
      </c>
      <c r="BG185" s="736">
        <v>4841340.5932746371</v>
      </c>
      <c r="BH185" s="736">
        <v>4841340.5932746371</v>
      </c>
      <c r="BI185" s="736">
        <v>4841340.5932746371</v>
      </c>
      <c r="BJ185" s="736">
        <v>4841340.5932746371</v>
      </c>
      <c r="BK185" s="736">
        <v>4841340.5932746371</v>
      </c>
      <c r="BL185" s="736">
        <v>4841340.5932746371</v>
      </c>
      <c r="BM185" s="736">
        <v>4841340.5932746371</v>
      </c>
      <c r="BN185" s="736">
        <v>4841340.5932746371</v>
      </c>
      <c r="BO185" s="736">
        <v>4841340.5932746371</v>
      </c>
      <c r="BP185" s="736">
        <v>4841340.5932746371</v>
      </c>
      <c r="BQ185" s="736">
        <v>4841340.5932746371</v>
      </c>
      <c r="BR185" s="736">
        <v>4841340.5932746371</v>
      </c>
      <c r="BS185" s="736">
        <v>4841340.5932746371</v>
      </c>
      <c r="BT185" s="736">
        <v>4841340.5932746371</v>
      </c>
    </row>
    <row r="186" spans="2:72">
      <c r="B186" s="733"/>
      <c r="C186" s="733"/>
      <c r="D186" s="733" t="s">
        <v>115</v>
      </c>
      <c r="E186" s="733"/>
      <c r="F186" s="733"/>
      <c r="G186" s="733"/>
      <c r="H186" s="733">
        <v>2017</v>
      </c>
      <c r="I186" s="641" t="s">
        <v>575</v>
      </c>
      <c r="J186" s="641" t="s">
        <v>587</v>
      </c>
      <c r="L186" s="736"/>
      <c r="M186" s="736"/>
      <c r="N186" s="736"/>
      <c r="O186" s="736"/>
      <c r="P186" s="736"/>
      <c r="Q186" s="736"/>
      <c r="R186" s="736">
        <v>80.631526773999994</v>
      </c>
      <c r="S186" s="736">
        <v>80.631526773999994</v>
      </c>
      <c r="T186" s="736">
        <v>80.631526773999994</v>
      </c>
      <c r="U186" s="736">
        <v>80.631526773999994</v>
      </c>
      <c r="V186" s="736">
        <v>80.631526773999994</v>
      </c>
      <c r="W186" s="736">
        <v>80.631526773999994</v>
      </c>
      <c r="X186" s="736">
        <v>80.631526773999994</v>
      </c>
      <c r="Y186" s="736">
        <v>80.631526773999994</v>
      </c>
      <c r="Z186" s="736">
        <v>80.631526773999994</v>
      </c>
      <c r="AA186" s="736">
        <v>80.631526773999994</v>
      </c>
      <c r="AB186" s="736">
        <v>80.631526773999994</v>
      </c>
      <c r="AC186" s="736">
        <v>80.631526773999994</v>
      </c>
      <c r="AD186" s="736">
        <v>80.631526773999994</v>
      </c>
      <c r="AE186" s="736">
        <v>80.631526773999994</v>
      </c>
      <c r="AF186" s="736">
        <v>80.631526773999994</v>
      </c>
      <c r="AG186" s="736">
        <v>80.631526773999994</v>
      </c>
      <c r="AH186" s="736">
        <v>80.631526773999994</v>
      </c>
      <c r="AI186" s="736">
        <v>80.631526773999994</v>
      </c>
      <c r="AJ186" s="736">
        <v>80.631526773999994</v>
      </c>
      <c r="AK186" s="736">
        <v>80.631526773999994</v>
      </c>
      <c r="AL186" s="736">
        <v>80.631526773999994</v>
      </c>
      <c r="AM186" s="736"/>
      <c r="AN186" s="736"/>
      <c r="AO186" s="736"/>
      <c r="AP186" s="50"/>
      <c r="AQ186" s="736"/>
      <c r="AR186" s="736"/>
      <c r="AS186" s="736"/>
      <c r="AT186" s="736"/>
      <c r="AU186" s="736"/>
      <c r="AV186" s="736"/>
      <c r="AW186" s="736">
        <v>574021.36418015696</v>
      </c>
      <c r="AX186" s="736">
        <v>574021.36418015696</v>
      </c>
      <c r="AY186" s="736">
        <v>574021.36418015696</v>
      </c>
      <c r="AZ186" s="736">
        <v>574021.36418015696</v>
      </c>
      <c r="BA186" s="736">
        <v>574021.36418015696</v>
      </c>
      <c r="BB186" s="736">
        <v>574021.36418015696</v>
      </c>
      <c r="BC186" s="736">
        <v>574021.36418015696</v>
      </c>
      <c r="BD186" s="736">
        <v>574021.36418015696</v>
      </c>
      <c r="BE186" s="736">
        <v>574021.36418015696</v>
      </c>
      <c r="BF186" s="736">
        <v>574021.36418015696</v>
      </c>
      <c r="BG186" s="736">
        <v>574021.36418015696</v>
      </c>
      <c r="BH186" s="736">
        <v>574021.36418015696</v>
      </c>
      <c r="BI186" s="736">
        <v>574021.36418015696</v>
      </c>
      <c r="BJ186" s="736">
        <v>574021.36418015696</v>
      </c>
      <c r="BK186" s="736">
        <v>574021.36418015696</v>
      </c>
      <c r="BL186" s="736">
        <v>574021.36418015696</v>
      </c>
      <c r="BM186" s="736">
        <v>574021.36418015696</v>
      </c>
      <c r="BN186" s="736">
        <v>574021.36418015696</v>
      </c>
      <c r="BO186" s="736">
        <v>574021.36418015696</v>
      </c>
      <c r="BP186" s="736">
        <v>574021.36418015696</v>
      </c>
      <c r="BQ186" s="736">
        <v>574021.36418015696</v>
      </c>
      <c r="BR186" s="736">
        <v>574021.36418015696</v>
      </c>
      <c r="BS186" s="736">
        <v>574021.36418015696</v>
      </c>
      <c r="BT186" s="736">
        <v>574021.36418015696</v>
      </c>
    </row>
    <row r="187" spans="2:72">
      <c r="B187" s="733"/>
      <c r="C187" s="733"/>
      <c r="D187" s="734" t="s">
        <v>785</v>
      </c>
      <c r="E187" s="733"/>
      <c r="F187" s="733"/>
      <c r="G187" s="733"/>
      <c r="H187" s="733">
        <v>2017</v>
      </c>
      <c r="I187" s="641" t="s">
        <v>575</v>
      </c>
      <c r="J187" s="641" t="s">
        <v>587</v>
      </c>
      <c r="L187" s="736"/>
      <c r="M187" s="736"/>
      <c r="N187" s="736"/>
      <c r="O187" s="736"/>
      <c r="P187" s="736"/>
      <c r="Q187" s="736"/>
      <c r="R187" s="736"/>
      <c r="S187" s="736"/>
      <c r="T187" s="736"/>
      <c r="U187" s="736"/>
      <c r="V187" s="736"/>
      <c r="W187" s="736"/>
      <c r="X187" s="736"/>
      <c r="Y187" s="736"/>
      <c r="Z187" s="736"/>
      <c r="AA187" s="736"/>
      <c r="AB187" s="736"/>
      <c r="AC187" s="736"/>
      <c r="AD187" s="736"/>
      <c r="AE187" s="736"/>
      <c r="AF187" s="736"/>
      <c r="AG187" s="736"/>
      <c r="AH187" s="736"/>
      <c r="AI187" s="736"/>
      <c r="AJ187" s="736"/>
      <c r="AK187" s="736"/>
      <c r="AL187" s="736"/>
      <c r="AM187" s="736"/>
      <c r="AN187" s="736"/>
      <c r="AO187" s="736"/>
      <c r="AP187" s="50"/>
      <c r="AQ187" s="736"/>
      <c r="AR187" s="736"/>
      <c r="AS187" s="736"/>
      <c r="AT187" s="736"/>
      <c r="AU187" s="736"/>
      <c r="AV187" s="736"/>
      <c r="AW187" s="736">
        <v>35108.999999999942</v>
      </c>
      <c r="AX187" s="736">
        <v>35108.999999999942</v>
      </c>
      <c r="AY187" s="736">
        <v>35108.999999999942</v>
      </c>
      <c r="AZ187" s="736">
        <v>35108.999999999942</v>
      </c>
      <c r="BA187" s="736">
        <v>35108.999999999942</v>
      </c>
      <c r="BB187" s="736">
        <v>35108.999999999942</v>
      </c>
      <c r="BC187" s="736">
        <v>35108.999999999942</v>
      </c>
      <c r="BD187" s="736">
        <v>35108.999999999942</v>
      </c>
      <c r="BE187" s="736">
        <v>35108.999999999942</v>
      </c>
      <c r="BF187" s="736">
        <v>35108.999999999942</v>
      </c>
      <c r="BG187" s="736">
        <v>35108.999999999942</v>
      </c>
      <c r="BH187" s="736">
        <v>35108.999999999942</v>
      </c>
      <c r="BI187" s="736">
        <v>35108.999999999942</v>
      </c>
      <c r="BJ187" s="736">
        <v>35108.999999999942</v>
      </c>
      <c r="BK187" s="736">
        <v>35108.999999999942</v>
      </c>
      <c r="BL187" s="736">
        <v>35108.999999999942</v>
      </c>
      <c r="BM187" s="736">
        <v>35108.999999999942</v>
      </c>
      <c r="BN187" s="736">
        <v>35108.999999999942</v>
      </c>
      <c r="BO187" s="736">
        <v>35108.999999999942</v>
      </c>
      <c r="BP187" s="736">
        <v>35108.999999999942</v>
      </c>
      <c r="BQ187" s="736">
        <v>35108.999999999942</v>
      </c>
      <c r="BR187" s="736">
        <v>35108.999999999942</v>
      </c>
      <c r="BS187" s="736">
        <v>35108.999999999942</v>
      </c>
      <c r="BT187" s="736">
        <v>35108.999999999942</v>
      </c>
    </row>
    <row r="188" spans="2:72">
      <c r="B188" s="733"/>
      <c r="C188" s="733"/>
      <c r="D188" s="733" t="s">
        <v>786</v>
      </c>
      <c r="E188" s="733"/>
      <c r="F188" s="733"/>
      <c r="G188" s="733"/>
      <c r="H188" s="733">
        <v>2017</v>
      </c>
      <c r="I188" s="641" t="s">
        <v>575</v>
      </c>
      <c r="J188" s="641" t="s">
        <v>587</v>
      </c>
      <c r="L188" s="736"/>
      <c r="M188" s="736"/>
      <c r="N188" s="736"/>
      <c r="O188" s="736"/>
      <c r="P188" s="736"/>
      <c r="Q188" s="736"/>
      <c r="R188" s="736">
        <v>36.867179936268883</v>
      </c>
      <c r="S188" s="736">
        <v>36.867179936268883</v>
      </c>
      <c r="T188" s="736">
        <v>36.867179936268883</v>
      </c>
      <c r="U188" s="736">
        <v>36.867179936268883</v>
      </c>
      <c r="V188" s="736">
        <v>36.867179936268883</v>
      </c>
      <c r="W188" s="736">
        <v>36.867179936268883</v>
      </c>
      <c r="X188" s="736">
        <v>36.867179936268883</v>
      </c>
      <c r="Y188" s="736">
        <v>36.867179936268883</v>
      </c>
      <c r="Z188" s="736">
        <v>36.867179936268883</v>
      </c>
      <c r="AA188" s="736">
        <v>36.867179936268883</v>
      </c>
      <c r="AB188" s="736">
        <v>36.867179936268883</v>
      </c>
      <c r="AC188" s="736">
        <v>36.867179936268883</v>
      </c>
      <c r="AD188" s="736">
        <v>36.867179936268883</v>
      </c>
      <c r="AE188" s="736">
        <v>36.867179936268883</v>
      </c>
      <c r="AF188" s="736">
        <v>36.867179936268883</v>
      </c>
      <c r="AG188" s="736">
        <v>36.867179936268883</v>
      </c>
      <c r="AH188" s="736">
        <v>36.867179936268883</v>
      </c>
      <c r="AI188" s="736">
        <v>36.867179936268883</v>
      </c>
      <c r="AJ188" s="736">
        <v>36.867179936268883</v>
      </c>
      <c r="AK188" s="736">
        <v>36.867179936268883</v>
      </c>
      <c r="AL188" s="736">
        <v>36.867179936268883</v>
      </c>
      <c r="AM188" s="736"/>
      <c r="AN188" s="736"/>
      <c r="AO188" s="736"/>
      <c r="AP188" s="50"/>
      <c r="AQ188" s="736"/>
      <c r="AR188" s="736"/>
      <c r="AS188" s="736"/>
      <c r="AT188" s="736"/>
      <c r="AU188" s="736"/>
      <c r="AV188" s="736"/>
      <c r="AW188" s="736">
        <v>198882.0000000002</v>
      </c>
      <c r="AX188" s="736">
        <v>198882.0000000002</v>
      </c>
      <c r="AY188" s="736">
        <v>198882.0000000002</v>
      </c>
      <c r="AZ188" s="736">
        <v>198882.0000000002</v>
      </c>
      <c r="BA188" s="736">
        <v>198882.0000000002</v>
      </c>
      <c r="BB188" s="736">
        <v>198882.0000000002</v>
      </c>
      <c r="BC188" s="736">
        <v>198882.0000000002</v>
      </c>
      <c r="BD188" s="736">
        <v>198882.0000000002</v>
      </c>
      <c r="BE188" s="736">
        <v>198882.0000000002</v>
      </c>
      <c r="BF188" s="736">
        <v>198882.0000000002</v>
      </c>
      <c r="BG188" s="736">
        <v>198882.0000000002</v>
      </c>
      <c r="BH188" s="736">
        <v>198882.0000000002</v>
      </c>
      <c r="BI188" s="736">
        <v>198882.0000000002</v>
      </c>
      <c r="BJ188" s="736">
        <v>198882.0000000002</v>
      </c>
      <c r="BK188" s="736">
        <v>198882.0000000002</v>
      </c>
      <c r="BL188" s="736">
        <v>198882.0000000002</v>
      </c>
      <c r="BM188" s="736">
        <v>198882.0000000002</v>
      </c>
      <c r="BN188" s="736">
        <v>198882.0000000002</v>
      </c>
      <c r="BO188" s="736">
        <v>198882.0000000002</v>
      </c>
      <c r="BP188" s="736">
        <v>198882.0000000002</v>
      </c>
      <c r="BQ188" s="736">
        <v>198882.0000000002</v>
      </c>
      <c r="BR188" s="736">
        <v>198882.0000000002</v>
      </c>
      <c r="BS188" s="736">
        <v>198882.0000000002</v>
      </c>
      <c r="BT188" s="736">
        <v>198882.0000000002</v>
      </c>
    </row>
    <row r="189" spans="2:72">
      <c r="B189" s="733"/>
      <c r="C189" s="733"/>
      <c r="D189" s="733" t="s">
        <v>117</v>
      </c>
      <c r="E189" s="733"/>
      <c r="F189" s="733"/>
      <c r="G189" s="733"/>
      <c r="H189" s="733">
        <v>2017</v>
      </c>
      <c r="I189" s="641" t="s">
        <v>575</v>
      </c>
      <c r="J189" s="641" t="s">
        <v>587</v>
      </c>
      <c r="L189" s="736"/>
      <c r="M189" s="736"/>
      <c r="N189" s="736"/>
      <c r="O189" s="736"/>
      <c r="P189" s="736"/>
      <c r="Q189" s="736"/>
      <c r="R189" s="736">
        <v>8.7061669952779646</v>
      </c>
      <c r="S189" s="736">
        <v>8.7061669952779646</v>
      </c>
      <c r="T189" s="736">
        <v>8.7061669952779646</v>
      </c>
      <c r="U189" s="736">
        <v>8.7061669952779646</v>
      </c>
      <c r="V189" s="736">
        <v>8.7061669952779646</v>
      </c>
      <c r="W189" s="736">
        <v>8.7061669952779646</v>
      </c>
      <c r="X189" s="736">
        <v>8.7061669952779646</v>
      </c>
      <c r="Y189" s="736">
        <v>8.7061669952779646</v>
      </c>
      <c r="Z189" s="736">
        <v>8.7061669952779646</v>
      </c>
      <c r="AA189" s="736">
        <v>8.7061669952779646</v>
      </c>
      <c r="AB189" s="736">
        <v>8.7061669952779646</v>
      </c>
      <c r="AC189" s="736">
        <v>8.7061669952779646</v>
      </c>
      <c r="AD189" s="736">
        <v>8.7061669952779646</v>
      </c>
      <c r="AE189" s="736">
        <v>8.7061669952779646</v>
      </c>
      <c r="AF189" s="736">
        <v>8.7061669952779646</v>
      </c>
      <c r="AG189" s="736">
        <v>8.7061669952779646</v>
      </c>
      <c r="AH189" s="736">
        <v>8.7061669952779646</v>
      </c>
      <c r="AI189" s="736">
        <v>8.7061669952779646</v>
      </c>
      <c r="AJ189" s="736">
        <v>8.7061669952779646</v>
      </c>
      <c r="AK189" s="736">
        <v>8.7061669952779646</v>
      </c>
      <c r="AL189" s="736">
        <v>8.7061669952779646</v>
      </c>
      <c r="AM189" s="736"/>
      <c r="AN189" s="736"/>
      <c r="AO189" s="736"/>
      <c r="AP189" s="50"/>
      <c r="AQ189" s="736"/>
      <c r="AR189" s="736"/>
      <c r="AS189" s="736"/>
      <c r="AT189" s="736"/>
      <c r="AU189" s="736"/>
      <c r="AV189" s="736"/>
      <c r="AW189" s="736">
        <v>196001.00900566403</v>
      </c>
      <c r="AX189" s="736">
        <v>196001.00900566403</v>
      </c>
      <c r="AY189" s="736">
        <v>196001.00900566403</v>
      </c>
      <c r="AZ189" s="736">
        <v>196001.00900566403</v>
      </c>
      <c r="BA189" s="736">
        <v>196001.00900566403</v>
      </c>
      <c r="BB189" s="736">
        <v>196001.00900566403</v>
      </c>
      <c r="BC189" s="736">
        <v>196001.00900566403</v>
      </c>
      <c r="BD189" s="736">
        <v>196001.00900566403</v>
      </c>
      <c r="BE189" s="736">
        <v>196001.00900566403</v>
      </c>
      <c r="BF189" s="736">
        <v>196001.00900566403</v>
      </c>
      <c r="BG189" s="736">
        <v>196001.00900566403</v>
      </c>
      <c r="BH189" s="736">
        <v>196001.00900566403</v>
      </c>
      <c r="BI189" s="736">
        <v>196001.00900566403</v>
      </c>
      <c r="BJ189" s="736">
        <v>196001.00900566403</v>
      </c>
      <c r="BK189" s="736">
        <v>196001.00900566403</v>
      </c>
      <c r="BL189" s="736">
        <v>196001.00900566403</v>
      </c>
      <c r="BM189" s="736">
        <v>196001.00900566403</v>
      </c>
      <c r="BN189" s="736">
        <v>196001.00900566403</v>
      </c>
      <c r="BO189" s="736">
        <v>196001.00900566403</v>
      </c>
      <c r="BP189" s="736">
        <v>196001.00900566403</v>
      </c>
      <c r="BQ189" s="736">
        <v>196001.00900566403</v>
      </c>
      <c r="BR189" s="736">
        <v>196001.00900566403</v>
      </c>
      <c r="BS189" s="736">
        <v>196001.00900566403</v>
      </c>
      <c r="BT189" s="736">
        <v>196001.00900566403</v>
      </c>
    </row>
    <row r="190" spans="2:72">
      <c r="B190" s="733"/>
      <c r="C190" s="733"/>
      <c r="D190" s="733" t="s">
        <v>118</v>
      </c>
      <c r="E190" s="733"/>
      <c r="F190" s="733"/>
      <c r="G190" s="733"/>
      <c r="H190" s="733">
        <v>2017</v>
      </c>
      <c r="I190" s="641" t="s">
        <v>575</v>
      </c>
      <c r="J190" s="641" t="s">
        <v>587</v>
      </c>
      <c r="L190" s="736"/>
      <c r="M190" s="736"/>
      <c r="N190" s="736"/>
      <c r="O190" s="736"/>
      <c r="P190" s="736"/>
      <c r="Q190" s="736"/>
      <c r="R190" s="736">
        <v>1370.5540370853216</v>
      </c>
      <c r="S190" s="736">
        <v>1370.5540370853216</v>
      </c>
      <c r="T190" s="736">
        <v>1370.5540370853216</v>
      </c>
      <c r="U190" s="736">
        <v>1370.5540370853216</v>
      </c>
      <c r="V190" s="736">
        <v>1370.5540370853216</v>
      </c>
      <c r="W190" s="736">
        <v>1370.5540370853216</v>
      </c>
      <c r="X190" s="736">
        <v>1370.5540370853216</v>
      </c>
      <c r="Y190" s="736">
        <v>1370.5540370853216</v>
      </c>
      <c r="Z190" s="736">
        <v>1370.5540370853216</v>
      </c>
      <c r="AA190" s="736">
        <v>1370.5540370853216</v>
      </c>
      <c r="AB190" s="736">
        <v>1370.5540370853216</v>
      </c>
      <c r="AC190" s="736">
        <v>1370.5540370853216</v>
      </c>
      <c r="AD190" s="736">
        <v>1370.5540370853216</v>
      </c>
      <c r="AE190" s="736">
        <v>1370.5540370853216</v>
      </c>
      <c r="AF190" s="736">
        <v>1370.5540370853216</v>
      </c>
      <c r="AG190" s="736">
        <v>1370.5540370853216</v>
      </c>
      <c r="AH190" s="736">
        <v>1370.5540370853216</v>
      </c>
      <c r="AI190" s="736">
        <v>1370.5540370853216</v>
      </c>
      <c r="AJ190" s="736">
        <v>1370.5540370853216</v>
      </c>
      <c r="AK190" s="736">
        <v>1370.5540370853216</v>
      </c>
      <c r="AL190" s="736">
        <v>1370.5540370853216</v>
      </c>
      <c r="AM190" s="736"/>
      <c r="AN190" s="736"/>
      <c r="AO190" s="736"/>
      <c r="AP190" s="50"/>
      <c r="AQ190" s="736"/>
      <c r="AR190" s="736"/>
      <c r="AS190" s="736"/>
      <c r="AT190" s="736"/>
      <c r="AU190" s="736"/>
      <c r="AV190" s="736"/>
      <c r="AW190" s="736">
        <v>13386638.471265148</v>
      </c>
      <c r="AX190" s="736">
        <v>13377065.847222771</v>
      </c>
      <c r="AY190" s="736">
        <v>13377065.847222771</v>
      </c>
      <c r="AZ190" s="736">
        <v>13377065.847222771</v>
      </c>
      <c r="BA190" s="736">
        <v>13377065.847222771</v>
      </c>
      <c r="BB190" s="736">
        <v>13377065.847222771</v>
      </c>
      <c r="BC190" s="736">
        <v>13377065.847222771</v>
      </c>
      <c r="BD190" s="736">
        <v>13377065.847222771</v>
      </c>
      <c r="BE190" s="736">
        <v>13377065.847222771</v>
      </c>
      <c r="BF190" s="736">
        <v>13377065.847222771</v>
      </c>
      <c r="BG190" s="736">
        <v>13377065.847222771</v>
      </c>
      <c r="BH190" s="736">
        <v>13377065.847222771</v>
      </c>
      <c r="BI190" s="736">
        <v>13377065.847222771</v>
      </c>
      <c r="BJ190" s="736">
        <v>13377065.847222771</v>
      </c>
      <c r="BK190" s="736">
        <v>13377065.847222771</v>
      </c>
      <c r="BL190" s="736">
        <v>13377065.847222771</v>
      </c>
      <c r="BM190" s="736">
        <v>13377065.847222771</v>
      </c>
      <c r="BN190" s="736">
        <v>13377065.847222771</v>
      </c>
      <c r="BO190" s="736">
        <v>13377065.847222771</v>
      </c>
      <c r="BP190" s="736">
        <v>13377065.847222771</v>
      </c>
      <c r="BQ190" s="736">
        <v>13377065.847222771</v>
      </c>
      <c r="BR190" s="736">
        <v>13377065.847222771</v>
      </c>
      <c r="BS190" s="736">
        <v>13377065.847222771</v>
      </c>
      <c r="BT190" s="736">
        <v>13377065.847222771</v>
      </c>
    </row>
    <row r="191" spans="2:72">
      <c r="B191" s="733"/>
      <c r="C191" s="733"/>
      <c r="D191" s="733" t="s">
        <v>741</v>
      </c>
      <c r="E191" s="733"/>
      <c r="F191" s="733"/>
      <c r="G191" s="733"/>
      <c r="H191" s="733">
        <v>2017</v>
      </c>
      <c r="I191" s="641" t="s">
        <v>575</v>
      </c>
      <c r="J191" s="641" t="s">
        <v>587</v>
      </c>
      <c r="L191" s="736"/>
      <c r="M191" s="736"/>
      <c r="N191" s="736"/>
      <c r="O191" s="736"/>
      <c r="P191" s="736"/>
      <c r="Q191" s="736"/>
      <c r="R191" s="736"/>
      <c r="S191" s="736"/>
      <c r="T191" s="736"/>
      <c r="U191" s="736"/>
      <c r="V191" s="736"/>
      <c r="W191" s="736"/>
      <c r="X191" s="736"/>
      <c r="Y191" s="736"/>
      <c r="Z191" s="736"/>
      <c r="AA191" s="736"/>
      <c r="AB191" s="736"/>
      <c r="AC191" s="736"/>
      <c r="AD191" s="736"/>
      <c r="AE191" s="736"/>
      <c r="AF191" s="736"/>
      <c r="AG191" s="736"/>
      <c r="AH191" s="736"/>
      <c r="AI191" s="736"/>
      <c r="AJ191" s="736"/>
      <c r="AK191" s="736"/>
      <c r="AL191" s="736"/>
      <c r="AM191" s="736"/>
      <c r="AN191" s="736"/>
      <c r="AO191" s="736"/>
      <c r="AP191" s="50"/>
      <c r="AQ191" s="736"/>
      <c r="AR191" s="736"/>
      <c r="AS191" s="736"/>
      <c r="AT191" s="736"/>
      <c r="AU191" s="736"/>
      <c r="AV191" s="736"/>
      <c r="AW191" s="736">
        <v>0</v>
      </c>
      <c r="AX191" s="736">
        <v>0</v>
      </c>
      <c r="AY191" s="736">
        <v>0</v>
      </c>
      <c r="AZ191" s="736">
        <v>0</v>
      </c>
      <c r="BA191" s="736">
        <v>0</v>
      </c>
      <c r="BB191" s="736">
        <v>0</v>
      </c>
      <c r="BC191" s="736">
        <v>0</v>
      </c>
      <c r="BD191" s="736">
        <v>0</v>
      </c>
      <c r="BE191" s="736">
        <v>0</v>
      </c>
      <c r="BF191" s="736">
        <v>0</v>
      </c>
      <c r="BG191" s="736">
        <v>0</v>
      </c>
      <c r="BH191" s="736">
        <v>0</v>
      </c>
      <c r="BI191" s="736">
        <v>0</v>
      </c>
      <c r="BJ191" s="736">
        <v>0</v>
      </c>
      <c r="BK191" s="736">
        <v>0</v>
      </c>
      <c r="BL191" s="736">
        <v>0</v>
      </c>
      <c r="BM191" s="736">
        <v>0</v>
      </c>
      <c r="BN191" s="736">
        <v>0</v>
      </c>
      <c r="BO191" s="736">
        <v>0</v>
      </c>
      <c r="BP191" s="736">
        <v>0</v>
      </c>
      <c r="BQ191" s="736">
        <v>0</v>
      </c>
      <c r="BR191" s="736">
        <v>0</v>
      </c>
      <c r="BS191" s="736">
        <v>0</v>
      </c>
      <c r="BT191" s="736">
        <v>0</v>
      </c>
    </row>
    <row r="192" spans="2:72">
      <c r="B192" s="733"/>
      <c r="C192" s="733"/>
      <c r="D192" s="733" t="s">
        <v>773</v>
      </c>
      <c r="E192" s="733"/>
      <c r="F192" s="733"/>
      <c r="G192" s="733"/>
      <c r="H192" s="733">
        <v>2017</v>
      </c>
      <c r="I192" s="641" t="s">
        <v>575</v>
      </c>
      <c r="J192" s="641" t="s">
        <v>587</v>
      </c>
      <c r="L192" s="736"/>
      <c r="M192" s="736"/>
      <c r="N192" s="736"/>
      <c r="O192" s="736"/>
      <c r="P192" s="736"/>
      <c r="Q192" s="736"/>
      <c r="R192" s="736"/>
      <c r="S192" s="736"/>
      <c r="T192" s="736"/>
      <c r="U192" s="736"/>
      <c r="V192" s="736"/>
      <c r="W192" s="736"/>
      <c r="X192" s="736"/>
      <c r="Y192" s="736"/>
      <c r="Z192" s="736"/>
      <c r="AA192" s="736"/>
      <c r="AB192" s="736"/>
      <c r="AC192" s="736"/>
      <c r="AD192" s="736"/>
      <c r="AE192" s="736"/>
      <c r="AF192" s="736"/>
      <c r="AG192" s="736"/>
      <c r="AH192" s="736"/>
      <c r="AI192" s="736"/>
      <c r="AJ192" s="736"/>
      <c r="AK192" s="736"/>
      <c r="AL192" s="736"/>
      <c r="AM192" s="736"/>
      <c r="AN192" s="736"/>
      <c r="AO192" s="736"/>
      <c r="AP192" s="50"/>
      <c r="AQ192" s="736"/>
      <c r="AR192" s="736"/>
      <c r="AS192" s="736"/>
      <c r="AT192" s="736"/>
      <c r="AU192" s="736"/>
      <c r="AV192" s="736"/>
      <c r="AW192" s="736">
        <v>0</v>
      </c>
      <c r="AX192" s="736">
        <v>0</v>
      </c>
      <c r="AY192" s="736">
        <v>0</v>
      </c>
      <c r="AZ192" s="736">
        <v>0</v>
      </c>
      <c r="BA192" s="736">
        <v>0</v>
      </c>
      <c r="BB192" s="736">
        <v>0</v>
      </c>
      <c r="BC192" s="736">
        <v>0</v>
      </c>
      <c r="BD192" s="736">
        <v>0</v>
      </c>
      <c r="BE192" s="736">
        <v>0</v>
      </c>
      <c r="BF192" s="736">
        <v>0</v>
      </c>
      <c r="BG192" s="736">
        <v>0</v>
      </c>
      <c r="BH192" s="736">
        <v>0</v>
      </c>
      <c r="BI192" s="736">
        <v>0</v>
      </c>
      <c r="BJ192" s="736">
        <v>0</v>
      </c>
      <c r="BK192" s="736">
        <v>0</v>
      </c>
      <c r="BL192" s="736">
        <v>0</v>
      </c>
      <c r="BM192" s="736">
        <v>0</v>
      </c>
      <c r="BN192" s="736">
        <v>0</v>
      </c>
      <c r="BO192" s="736">
        <v>0</v>
      </c>
      <c r="BP192" s="736">
        <v>0</v>
      </c>
      <c r="BQ192" s="736">
        <v>0</v>
      </c>
      <c r="BR192" s="736">
        <v>0</v>
      </c>
      <c r="BS192" s="736">
        <v>0</v>
      </c>
      <c r="BT192" s="736">
        <v>0</v>
      </c>
    </row>
    <row r="193" spans="2:72">
      <c r="B193" s="733"/>
      <c r="C193" s="733"/>
      <c r="D193" s="733" t="s">
        <v>119</v>
      </c>
      <c r="E193" s="733"/>
      <c r="F193" s="733"/>
      <c r="G193" s="733"/>
      <c r="H193" s="733">
        <v>2017</v>
      </c>
      <c r="I193" s="641" t="s">
        <v>575</v>
      </c>
      <c r="J193" s="641" t="s">
        <v>587</v>
      </c>
      <c r="L193" s="736"/>
      <c r="M193" s="736"/>
      <c r="N193" s="736"/>
      <c r="O193" s="736"/>
      <c r="P193" s="736"/>
      <c r="Q193" s="736"/>
      <c r="R193" s="736">
        <v>120.0536233924372</v>
      </c>
      <c r="S193" s="736">
        <v>120.0536233924372</v>
      </c>
      <c r="T193" s="736">
        <v>120.0536233924372</v>
      </c>
      <c r="U193" s="736">
        <v>120.0536233924372</v>
      </c>
      <c r="V193" s="736">
        <v>120.0536233924372</v>
      </c>
      <c r="W193" s="736">
        <v>120.0536233924372</v>
      </c>
      <c r="X193" s="736">
        <v>120.0536233924372</v>
      </c>
      <c r="Y193" s="736">
        <v>120.0536233924372</v>
      </c>
      <c r="Z193" s="736">
        <v>120.0536233924372</v>
      </c>
      <c r="AA193" s="736">
        <v>120.0536233924372</v>
      </c>
      <c r="AB193" s="736">
        <v>120.0536233924372</v>
      </c>
      <c r="AC193" s="736">
        <v>120.0536233924372</v>
      </c>
      <c r="AD193" s="736">
        <v>120.0536233924372</v>
      </c>
      <c r="AE193" s="736">
        <v>120.0536233924372</v>
      </c>
      <c r="AF193" s="736">
        <v>120.0536233924372</v>
      </c>
      <c r="AG193" s="736">
        <v>120.0536233924372</v>
      </c>
      <c r="AH193" s="736">
        <v>120.0536233924372</v>
      </c>
      <c r="AI193" s="736">
        <v>120.0536233924372</v>
      </c>
      <c r="AJ193" s="736">
        <v>120.0536233924372</v>
      </c>
      <c r="AK193" s="736">
        <v>120.0536233924372</v>
      </c>
      <c r="AL193" s="736">
        <v>120.0536233924372</v>
      </c>
      <c r="AM193" s="736"/>
      <c r="AN193" s="736"/>
      <c r="AO193" s="736"/>
      <c r="AP193" s="50"/>
      <c r="AQ193" s="736"/>
      <c r="AR193" s="736"/>
      <c r="AS193" s="736"/>
      <c r="AT193" s="736"/>
      <c r="AU193" s="736"/>
      <c r="AV193" s="736"/>
      <c r="AW193" s="736">
        <v>491137.66897640459</v>
      </c>
      <c r="AX193" s="736">
        <v>481155.34447137674</v>
      </c>
      <c r="AY193" s="736">
        <v>481155.34447137674</v>
      </c>
      <c r="AZ193" s="736">
        <v>481155.34447137674</v>
      </c>
      <c r="BA193" s="736">
        <v>481155.34447137674</v>
      </c>
      <c r="BB193" s="736">
        <v>481155.34447137674</v>
      </c>
      <c r="BC193" s="736">
        <v>481155.34447137674</v>
      </c>
      <c r="BD193" s="736">
        <v>481155.34447137674</v>
      </c>
      <c r="BE193" s="736">
        <v>481155.34447137674</v>
      </c>
      <c r="BF193" s="736">
        <v>481155.34447137674</v>
      </c>
      <c r="BG193" s="736">
        <v>481155.34447137674</v>
      </c>
      <c r="BH193" s="736">
        <v>481155.34447137674</v>
      </c>
      <c r="BI193" s="736">
        <v>481155.34447137674</v>
      </c>
      <c r="BJ193" s="736">
        <v>481155.34447137674</v>
      </c>
      <c r="BK193" s="736">
        <v>481155.34447137674</v>
      </c>
      <c r="BL193" s="736">
        <v>481155.34447137674</v>
      </c>
      <c r="BM193" s="736">
        <v>481155.34447137674</v>
      </c>
      <c r="BN193" s="736">
        <v>481155.34447137674</v>
      </c>
      <c r="BO193" s="736">
        <v>481155.34447137674</v>
      </c>
      <c r="BP193" s="736">
        <v>481155.34447137674</v>
      </c>
      <c r="BQ193" s="736">
        <v>481155.34447137674</v>
      </c>
      <c r="BR193" s="736">
        <v>481155.34447137674</v>
      </c>
      <c r="BS193" s="736">
        <v>481155.34447137674</v>
      </c>
      <c r="BT193" s="736">
        <v>481155.34447137674</v>
      </c>
    </row>
    <row r="194" spans="2:72">
      <c r="B194" s="733"/>
      <c r="C194" s="733"/>
      <c r="D194" s="733" t="s">
        <v>787</v>
      </c>
      <c r="E194" s="733"/>
      <c r="F194" s="733"/>
      <c r="G194" s="733"/>
      <c r="H194" s="733">
        <v>2017</v>
      </c>
      <c r="I194" s="641" t="s">
        <v>575</v>
      </c>
      <c r="J194" s="641" t="s">
        <v>587</v>
      </c>
      <c r="L194" s="736"/>
      <c r="M194" s="736"/>
      <c r="N194" s="736"/>
      <c r="O194" s="736"/>
      <c r="P194" s="736"/>
      <c r="Q194" s="736"/>
      <c r="R194" s="736">
        <v>29.502112646709023</v>
      </c>
      <c r="S194" s="736">
        <v>29.502112646709023</v>
      </c>
      <c r="T194" s="736">
        <v>29.502112646709023</v>
      </c>
      <c r="U194" s="736">
        <v>29.502112646709023</v>
      </c>
      <c r="V194" s="736">
        <v>29.502112646709023</v>
      </c>
      <c r="W194" s="736">
        <v>29.502112646709023</v>
      </c>
      <c r="X194" s="736">
        <v>29.502112646709023</v>
      </c>
      <c r="Y194" s="736">
        <v>29.502112646709023</v>
      </c>
      <c r="Z194" s="736">
        <v>29.502112646709023</v>
      </c>
      <c r="AA194" s="736">
        <v>29.502112646709023</v>
      </c>
      <c r="AB194" s="736">
        <v>29.502112646709023</v>
      </c>
      <c r="AC194" s="736">
        <v>29.502112646709023</v>
      </c>
      <c r="AD194" s="736">
        <v>29.502112646709023</v>
      </c>
      <c r="AE194" s="736">
        <v>29.502112646709023</v>
      </c>
      <c r="AF194" s="736">
        <v>29.502112646709023</v>
      </c>
      <c r="AG194" s="736">
        <v>29.502112646709023</v>
      </c>
      <c r="AH194" s="736">
        <v>29.502112646709023</v>
      </c>
      <c r="AI194" s="736">
        <v>29.502112646709023</v>
      </c>
      <c r="AJ194" s="736">
        <v>29.502112646709023</v>
      </c>
      <c r="AK194" s="736">
        <v>29.502112646709023</v>
      </c>
      <c r="AL194" s="736">
        <v>29.502112646709023</v>
      </c>
      <c r="AM194" s="736"/>
      <c r="AN194" s="736"/>
      <c r="AO194" s="736"/>
      <c r="AP194" s="50"/>
      <c r="AQ194" s="736"/>
      <c r="AR194" s="736"/>
      <c r="AS194" s="736"/>
      <c r="AT194" s="736"/>
      <c r="AU194" s="736"/>
      <c r="AV194" s="736"/>
      <c r="AW194" s="736">
        <v>215126.19783363063</v>
      </c>
      <c r="AX194" s="736">
        <v>196724.37968273446</v>
      </c>
      <c r="AY194" s="736">
        <v>196724.37968273446</v>
      </c>
      <c r="AZ194" s="736">
        <v>196724.37968273446</v>
      </c>
      <c r="BA194" s="736">
        <v>196724.37968273446</v>
      </c>
      <c r="BB194" s="736">
        <v>196724.37968273446</v>
      </c>
      <c r="BC194" s="736">
        <v>196724.37968273446</v>
      </c>
      <c r="BD194" s="736">
        <v>196724.37968273446</v>
      </c>
      <c r="BE194" s="736">
        <v>196724.37968273446</v>
      </c>
      <c r="BF194" s="736">
        <v>196724.37968273446</v>
      </c>
      <c r="BG194" s="736">
        <v>196724.37968273446</v>
      </c>
      <c r="BH194" s="736">
        <v>196724.37968273446</v>
      </c>
      <c r="BI194" s="736">
        <v>196724.37968273446</v>
      </c>
      <c r="BJ194" s="736">
        <v>196724.37968273446</v>
      </c>
      <c r="BK194" s="736">
        <v>196724.37968273446</v>
      </c>
      <c r="BL194" s="736">
        <v>196724.37968273446</v>
      </c>
      <c r="BM194" s="736">
        <v>196724.37968273446</v>
      </c>
      <c r="BN194" s="736">
        <v>196724.37968273446</v>
      </c>
      <c r="BO194" s="736">
        <v>196724.37968273446</v>
      </c>
      <c r="BP194" s="736">
        <v>196724.37968273446</v>
      </c>
      <c r="BQ194" s="736">
        <v>196724.37968273446</v>
      </c>
      <c r="BR194" s="736">
        <v>196724.37968273446</v>
      </c>
      <c r="BS194" s="736">
        <v>196724.37968273446</v>
      </c>
      <c r="BT194" s="736">
        <v>196724.37968273446</v>
      </c>
    </row>
    <row r="195" spans="2:72">
      <c r="B195" s="733"/>
      <c r="C195" s="733"/>
      <c r="D195" s="733" t="s">
        <v>788</v>
      </c>
      <c r="E195" s="733"/>
      <c r="F195" s="733"/>
      <c r="G195" s="733"/>
      <c r="H195" s="733">
        <v>2017</v>
      </c>
      <c r="I195" s="641" t="s">
        <v>575</v>
      </c>
      <c r="J195" s="641" t="s">
        <v>587</v>
      </c>
      <c r="L195" s="736"/>
      <c r="M195" s="736"/>
      <c r="N195" s="736"/>
      <c r="O195" s="736"/>
      <c r="P195" s="736"/>
      <c r="Q195" s="736"/>
      <c r="R195" s="736"/>
      <c r="S195" s="736"/>
      <c r="T195" s="736"/>
      <c r="U195" s="736"/>
      <c r="V195" s="736"/>
      <c r="W195" s="736"/>
      <c r="X195" s="736"/>
      <c r="Y195" s="736"/>
      <c r="Z195" s="736"/>
      <c r="AA195" s="736"/>
      <c r="AB195" s="736"/>
      <c r="AC195" s="736"/>
      <c r="AD195" s="736"/>
      <c r="AE195" s="736"/>
      <c r="AF195" s="736"/>
      <c r="AG195" s="736"/>
      <c r="AH195" s="736"/>
      <c r="AI195" s="736"/>
      <c r="AJ195" s="736"/>
      <c r="AK195" s="736"/>
      <c r="AL195" s="736"/>
      <c r="AM195" s="736"/>
      <c r="AN195" s="736"/>
      <c r="AO195" s="736"/>
      <c r="AP195" s="50"/>
      <c r="AQ195" s="736"/>
      <c r="AR195" s="736"/>
      <c r="AS195" s="736"/>
      <c r="AT195" s="736"/>
      <c r="AU195" s="736"/>
      <c r="AV195" s="736"/>
      <c r="AW195" s="736">
        <v>0</v>
      </c>
      <c r="AX195" s="736">
        <v>0</v>
      </c>
      <c r="AY195" s="736">
        <v>0</v>
      </c>
      <c r="AZ195" s="736">
        <v>0</v>
      </c>
      <c r="BA195" s="736">
        <v>0</v>
      </c>
      <c r="BB195" s="736">
        <v>0</v>
      </c>
      <c r="BC195" s="736">
        <v>0</v>
      </c>
      <c r="BD195" s="736">
        <v>0</v>
      </c>
      <c r="BE195" s="736">
        <v>0</v>
      </c>
      <c r="BF195" s="736">
        <v>0</v>
      </c>
      <c r="BG195" s="736">
        <v>0</v>
      </c>
      <c r="BH195" s="736">
        <v>0</v>
      </c>
      <c r="BI195" s="736">
        <v>0</v>
      </c>
      <c r="BJ195" s="736">
        <v>0</v>
      </c>
      <c r="BK195" s="736">
        <v>0</v>
      </c>
      <c r="BL195" s="736">
        <v>0</v>
      </c>
      <c r="BM195" s="736">
        <v>0</v>
      </c>
      <c r="BN195" s="736">
        <v>0</v>
      </c>
      <c r="BO195" s="736">
        <v>0</v>
      </c>
      <c r="BP195" s="736">
        <v>0</v>
      </c>
      <c r="BQ195" s="736">
        <v>0</v>
      </c>
      <c r="BR195" s="736">
        <v>0</v>
      </c>
      <c r="BS195" s="736">
        <v>0</v>
      </c>
      <c r="BT195" s="736">
        <v>0</v>
      </c>
    </row>
    <row r="196" spans="2:72">
      <c r="B196" s="733"/>
      <c r="C196" s="733"/>
      <c r="D196" s="733" t="s">
        <v>121</v>
      </c>
      <c r="E196" s="733"/>
      <c r="F196" s="733"/>
      <c r="G196" s="733"/>
      <c r="H196" s="733">
        <v>2017</v>
      </c>
      <c r="I196" s="641" t="s">
        <v>575</v>
      </c>
      <c r="J196" s="641" t="s">
        <v>587</v>
      </c>
      <c r="L196" s="736"/>
      <c r="M196" s="736"/>
      <c r="N196" s="736"/>
      <c r="O196" s="736"/>
      <c r="P196" s="736"/>
      <c r="Q196" s="736"/>
      <c r="R196" s="736"/>
      <c r="S196" s="736"/>
      <c r="T196" s="736"/>
      <c r="U196" s="736"/>
      <c r="V196" s="736"/>
      <c r="W196" s="736"/>
      <c r="X196" s="736"/>
      <c r="Y196" s="736"/>
      <c r="Z196" s="736"/>
      <c r="AA196" s="736"/>
      <c r="AB196" s="736"/>
      <c r="AC196" s="736"/>
      <c r="AD196" s="736"/>
      <c r="AE196" s="736"/>
      <c r="AF196" s="736"/>
      <c r="AG196" s="736"/>
      <c r="AH196" s="736"/>
      <c r="AI196" s="736"/>
      <c r="AJ196" s="736"/>
      <c r="AK196" s="736"/>
      <c r="AL196" s="736"/>
      <c r="AM196" s="736"/>
      <c r="AN196" s="736"/>
      <c r="AO196" s="736"/>
      <c r="AP196" s="50"/>
      <c r="AQ196" s="736"/>
      <c r="AR196" s="736"/>
      <c r="AS196" s="736"/>
      <c r="AT196" s="736"/>
      <c r="AU196" s="736"/>
      <c r="AV196" s="736"/>
      <c r="AW196" s="736">
        <v>0</v>
      </c>
      <c r="AX196" s="736">
        <v>0</v>
      </c>
      <c r="AY196" s="736">
        <v>0</v>
      </c>
      <c r="AZ196" s="736">
        <v>0</v>
      </c>
      <c r="BA196" s="736">
        <v>0</v>
      </c>
      <c r="BB196" s="736">
        <v>0</v>
      </c>
      <c r="BC196" s="736">
        <v>0</v>
      </c>
      <c r="BD196" s="736">
        <v>0</v>
      </c>
      <c r="BE196" s="736">
        <v>0</v>
      </c>
      <c r="BF196" s="736">
        <v>0</v>
      </c>
      <c r="BG196" s="736">
        <v>0</v>
      </c>
      <c r="BH196" s="736">
        <v>0</v>
      </c>
      <c r="BI196" s="736">
        <v>0</v>
      </c>
      <c r="BJ196" s="736">
        <v>0</v>
      </c>
      <c r="BK196" s="736">
        <v>0</v>
      </c>
      <c r="BL196" s="736">
        <v>0</v>
      </c>
      <c r="BM196" s="736">
        <v>0</v>
      </c>
      <c r="BN196" s="736">
        <v>0</v>
      </c>
      <c r="BO196" s="736">
        <v>0</v>
      </c>
      <c r="BP196" s="736">
        <v>0</v>
      </c>
      <c r="BQ196" s="736">
        <v>0</v>
      </c>
      <c r="BR196" s="736">
        <v>0</v>
      </c>
      <c r="BS196" s="736">
        <v>0</v>
      </c>
      <c r="BT196" s="736">
        <v>0</v>
      </c>
    </row>
    <row r="197" spans="2:72" ht="15.5">
      <c r="B197" s="733"/>
      <c r="C197" s="733"/>
      <c r="D197" s="733" t="s">
        <v>120</v>
      </c>
      <c r="E197" s="733"/>
      <c r="F197" s="733"/>
      <c r="G197" s="733"/>
      <c r="H197" s="733">
        <v>2017</v>
      </c>
      <c r="I197" s="641" t="s">
        <v>575</v>
      </c>
      <c r="J197" s="641" t="s">
        <v>587</v>
      </c>
      <c r="L197" s="736"/>
      <c r="M197" s="736"/>
      <c r="N197" s="736"/>
      <c r="O197" s="736"/>
      <c r="P197" s="736"/>
      <c r="Q197" s="736"/>
      <c r="R197" s="736">
        <v>30.10647610367014</v>
      </c>
      <c r="S197" s="736">
        <v>30.10647610367014</v>
      </c>
      <c r="T197" s="736">
        <v>30.10647610367014</v>
      </c>
      <c r="U197" s="736">
        <v>30.10647610367014</v>
      </c>
      <c r="V197" s="736">
        <v>30.10647610367014</v>
      </c>
      <c r="W197" s="736">
        <v>30.10647610367014</v>
      </c>
      <c r="X197" s="736">
        <v>30.10647610367014</v>
      </c>
      <c r="Y197" s="736">
        <v>30.10647610367014</v>
      </c>
      <c r="Z197" s="736">
        <v>30.10647610367014</v>
      </c>
      <c r="AA197" s="736">
        <v>30.10647610367014</v>
      </c>
      <c r="AB197" s="736">
        <v>30.10647610367014</v>
      </c>
      <c r="AC197" s="736">
        <v>30.10647610367014</v>
      </c>
      <c r="AD197" s="736">
        <v>30.10647610367014</v>
      </c>
      <c r="AE197" s="736">
        <v>30.10647610367014</v>
      </c>
      <c r="AF197" s="736">
        <v>30.10647610367014</v>
      </c>
      <c r="AG197" s="736">
        <v>30.10647610367014</v>
      </c>
      <c r="AH197" s="736">
        <v>30.10647610367014</v>
      </c>
      <c r="AI197" s="736">
        <v>30.10647610367014</v>
      </c>
      <c r="AJ197" s="736">
        <v>30.10647610367014</v>
      </c>
      <c r="AK197" s="736">
        <v>30.10647610367014</v>
      </c>
      <c r="AL197" s="736">
        <v>30.10647610367014</v>
      </c>
      <c r="AM197" s="736"/>
      <c r="AN197" s="50"/>
      <c r="AO197" s="736"/>
      <c r="AP197" s="736"/>
      <c r="AQ197" s="736"/>
      <c r="AR197" s="736"/>
      <c r="AS197" s="736"/>
      <c r="AT197" s="736"/>
      <c r="AU197" s="736"/>
      <c r="AV197" s="736"/>
      <c r="AW197" s="736">
        <v>186905.60531061364</v>
      </c>
      <c r="AX197" s="736">
        <v>185050.80391269299</v>
      </c>
      <c r="AY197" s="736">
        <v>185050.80391269299</v>
      </c>
      <c r="AZ197" s="736">
        <v>185050.80391269299</v>
      </c>
      <c r="BA197" s="736">
        <v>185050.80391269299</v>
      </c>
      <c r="BB197" s="736">
        <v>185050.80391269299</v>
      </c>
      <c r="BC197" s="736">
        <v>185050.80391269299</v>
      </c>
      <c r="BD197" s="736">
        <v>185050.80391269299</v>
      </c>
      <c r="BE197" s="736">
        <v>185050.80391269299</v>
      </c>
      <c r="BF197" s="736">
        <v>185050.80391269299</v>
      </c>
      <c r="BG197" s="736">
        <v>185050.80391269299</v>
      </c>
      <c r="BH197" s="736">
        <v>185050.80391269299</v>
      </c>
      <c r="BI197" s="736">
        <v>185050.80391269299</v>
      </c>
      <c r="BJ197" s="736">
        <v>185050.80391269299</v>
      </c>
      <c r="BK197" s="736">
        <v>185050.80391269299</v>
      </c>
      <c r="BL197" s="736">
        <v>185050.80391269299</v>
      </c>
      <c r="BM197" s="736">
        <v>185050.80391269299</v>
      </c>
      <c r="BN197" s="736">
        <v>185050.80391269299</v>
      </c>
      <c r="BO197" s="736">
        <v>185050.80391269299</v>
      </c>
      <c r="BP197" s="736">
        <v>185050.80391269299</v>
      </c>
      <c r="BQ197" s="736">
        <v>185050.80391269299</v>
      </c>
      <c r="BR197" s="736">
        <v>185050.80391269299</v>
      </c>
      <c r="BS197" s="17">
        <v>185050.80391269299</v>
      </c>
      <c r="BT197" s="12">
        <v>185050.80391269299</v>
      </c>
    </row>
    <row r="198" spans="2:72">
      <c r="B198" s="733"/>
      <c r="C198" s="733"/>
      <c r="D198" s="733" t="s">
        <v>774</v>
      </c>
      <c r="E198" s="733"/>
      <c r="F198" s="733"/>
      <c r="G198" s="733"/>
      <c r="H198" s="733">
        <v>2017</v>
      </c>
      <c r="I198" s="641" t="s">
        <v>575</v>
      </c>
      <c r="J198" s="641" t="s">
        <v>587</v>
      </c>
      <c r="L198" s="736"/>
      <c r="M198" s="736"/>
      <c r="N198" s="736"/>
      <c r="O198" s="736"/>
      <c r="P198" s="736"/>
      <c r="Q198" s="736"/>
      <c r="R198" s="736"/>
      <c r="S198" s="736"/>
      <c r="T198" s="736"/>
      <c r="U198" s="736"/>
      <c r="V198" s="736"/>
      <c r="W198" s="736"/>
      <c r="X198" s="736"/>
      <c r="Y198" s="736"/>
      <c r="Z198" s="736"/>
      <c r="AA198" s="736"/>
      <c r="AB198" s="736"/>
      <c r="AC198" s="736"/>
      <c r="AD198" s="736"/>
      <c r="AE198" s="736"/>
      <c r="AF198" s="736"/>
      <c r="AG198" s="736"/>
      <c r="AH198" s="736"/>
      <c r="AI198" s="736"/>
      <c r="AJ198" s="736"/>
      <c r="AK198" s="736"/>
      <c r="AL198" s="736"/>
      <c r="AM198" s="736"/>
      <c r="AN198" s="736"/>
      <c r="AO198" s="736"/>
      <c r="AP198" s="50"/>
      <c r="AQ198" s="736"/>
      <c r="AR198" s="736"/>
      <c r="AS198" s="736"/>
      <c r="AT198" s="736"/>
      <c r="AU198" s="736"/>
      <c r="AV198" s="736"/>
      <c r="AW198" s="736">
        <v>0</v>
      </c>
      <c r="AX198" s="736">
        <v>0</v>
      </c>
      <c r="AY198" s="736">
        <v>0</v>
      </c>
      <c r="AZ198" s="736">
        <v>0</v>
      </c>
      <c r="BA198" s="736">
        <v>0</v>
      </c>
      <c r="BB198" s="736">
        <v>0</v>
      </c>
      <c r="BC198" s="736">
        <v>0</v>
      </c>
      <c r="BD198" s="736">
        <v>0</v>
      </c>
      <c r="BE198" s="736">
        <v>0</v>
      </c>
      <c r="BF198" s="736">
        <v>0</v>
      </c>
      <c r="BG198" s="736">
        <v>0</v>
      </c>
      <c r="BH198" s="736">
        <v>0</v>
      </c>
      <c r="BI198" s="736">
        <v>0</v>
      </c>
      <c r="BJ198" s="736">
        <v>0</v>
      </c>
      <c r="BK198" s="736">
        <v>0</v>
      </c>
      <c r="BL198" s="736">
        <v>0</v>
      </c>
      <c r="BM198" s="736">
        <v>0</v>
      </c>
      <c r="BN198" s="736">
        <v>0</v>
      </c>
      <c r="BO198" s="736">
        <v>0</v>
      </c>
      <c r="BP198" s="736">
        <v>0</v>
      </c>
      <c r="BQ198" s="736">
        <v>0</v>
      </c>
      <c r="BR198" s="736">
        <v>0</v>
      </c>
      <c r="BS198" s="736">
        <v>0</v>
      </c>
      <c r="BT198" s="736">
        <v>0</v>
      </c>
    </row>
    <row r="199" spans="2:72">
      <c r="B199" s="733"/>
      <c r="C199" s="733"/>
      <c r="D199" s="733" t="s">
        <v>789</v>
      </c>
      <c r="E199" s="733"/>
      <c r="F199" s="733"/>
      <c r="G199" s="733"/>
      <c r="H199" s="733">
        <v>2017</v>
      </c>
      <c r="I199" s="641" t="s">
        <v>575</v>
      </c>
      <c r="J199" s="641" t="s">
        <v>587</v>
      </c>
      <c r="L199" s="736"/>
      <c r="M199" s="736"/>
      <c r="N199" s="736"/>
      <c r="O199" s="736"/>
      <c r="P199" s="736"/>
      <c r="Q199" s="736"/>
      <c r="R199" s="736">
        <v>243.76005502122624</v>
      </c>
      <c r="S199" s="736">
        <v>243.76005502122624</v>
      </c>
      <c r="T199" s="736">
        <v>243.76005502122624</v>
      </c>
      <c r="U199" s="736">
        <v>243.76005502122624</v>
      </c>
      <c r="V199" s="736">
        <v>243.76005502122624</v>
      </c>
      <c r="W199" s="736">
        <v>243.76005502122624</v>
      </c>
      <c r="X199" s="736">
        <v>243.76005502122624</v>
      </c>
      <c r="Y199" s="736">
        <v>243.76005502122624</v>
      </c>
      <c r="Z199" s="736">
        <v>243.76005502122624</v>
      </c>
      <c r="AA199" s="736">
        <v>243.76005502122624</v>
      </c>
      <c r="AB199" s="736">
        <v>243.76005502122624</v>
      </c>
      <c r="AC199" s="736">
        <v>243.76005502122624</v>
      </c>
      <c r="AD199" s="736">
        <v>243.76005502122624</v>
      </c>
      <c r="AE199" s="736">
        <v>243.76005502122624</v>
      </c>
      <c r="AF199" s="736">
        <v>243.76005502122624</v>
      </c>
      <c r="AG199" s="736">
        <v>243.76005502122624</v>
      </c>
      <c r="AH199" s="736">
        <v>243.76005502122624</v>
      </c>
      <c r="AI199" s="736">
        <v>243.76005502122624</v>
      </c>
      <c r="AJ199" s="736">
        <v>243.76005502122624</v>
      </c>
      <c r="AK199" s="736">
        <v>243.76005502122624</v>
      </c>
      <c r="AL199" s="736">
        <v>243.76005502122624</v>
      </c>
      <c r="AM199" s="736"/>
      <c r="AN199" s="736"/>
      <c r="AO199" s="736"/>
      <c r="AP199" s="50"/>
      <c r="AQ199" s="736"/>
      <c r="AR199" s="736"/>
      <c r="AS199" s="736"/>
      <c r="AT199" s="736"/>
      <c r="AU199" s="736"/>
      <c r="AV199" s="736"/>
      <c r="AW199" s="736">
        <v>1274229.2473665788</v>
      </c>
      <c r="AX199" s="736">
        <v>1274229.2473665788</v>
      </c>
      <c r="AY199" s="736">
        <v>1274229.2473665788</v>
      </c>
      <c r="AZ199" s="736">
        <v>1274229.2473665788</v>
      </c>
      <c r="BA199" s="736">
        <v>1274229.2473665788</v>
      </c>
      <c r="BB199" s="736">
        <v>1274229.2473665788</v>
      </c>
      <c r="BC199" s="736">
        <v>1274229.2473665788</v>
      </c>
      <c r="BD199" s="736">
        <v>1274229.2473665788</v>
      </c>
      <c r="BE199" s="736">
        <v>1274229.2473665788</v>
      </c>
      <c r="BF199" s="736">
        <v>1274229.2473665788</v>
      </c>
      <c r="BG199" s="736">
        <v>1274229.2473665788</v>
      </c>
      <c r="BH199" s="736">
        <v>1274229.2473665788</v>
      </c>
      <c r="BI199" s="736">
        <v>1274229.2473665788</v>
      </c>
      <c r="BJ199" s="736">
        <v>1274229.2473665788</v>
      </c>
      <c r="BK199" s="736">
        <v>1274229.2473665788</v>
      </c>
      <c r="BL199" s="736">
        <v>1274229.2473665788</v>
      </c>
      <c r="BM199" s="736">
        <v>1274229.2473665788</v>
      </c>
      <c r="BN199" s="736">
        <v>1274229.2473665788</v>
      </c>
      <c r="BO199" s="736">
        <v>1274229.2473665788</v>
      </c>
      <c r="BP199" s="736">
        <v>1274229.2473665788</v>
      </c>
      <c r="BQ199" s="736">
        <v>1274229.2473665788</v>
      </c>
      <c r="BR199" s="736">
        <v>1274229.2473665788</v>
      </c>
      <c r="BS199" s="736">
        <v>1274229.2473665788</v>
      </c>
      <c r="BT199" s="736">
        <v>1274229.2473665788</v>
      </c>
    </row>
    <row r="200" spans="2:72">
      <c r="B200" s="733"/>
      <c r="C200" s="733"/>
      <c r="D200" s="733" t="s">
        <v>751</v>
      </c>
      <c r="E200" s="733"/>
      <c r="F200" s="733"/>
      <c r="G200" s="733"/>
      <c r="H200" s="733">
        <v>2017</v>
      </c>
      <c r="I200" s="641" t="s">
        <v>575</v>
      </c>
      <c r="J200" s="641" t="s">
        <v>587</v>
      </c>
      <c r="L200" s="736"/>
      <c r="M200" s="736"/>
      <c r="N200" s="736"/>
      <c r="O200" s="736"/>
      <c r="P200" s="736"/>
      <c r="Q200" s="736"/>
      <c r="R200" s="736">
        <v>20.375473012</v>
      </c>
      <c r="S200" s="736">
        <v>20.375473012</v>
      </c>
      <c r="T200" s="736">
        <v>20.375473012</v>
      </c>
      <c r="U200" s="736">
        <v>20.375473012</v>
      </c>
      <c r="V200" s="736">
        <v>20.375473012</v>
      </c>
      <c r="W200" s="736">
        <v>20.375473012</v>
      </c>
      <c r="X200" s="736">
        <v>20.375473012</v>
      </c>
      <c r="Y200" s="736">
        <v>20.375473012</v>
      </c>
      <c r="Z200" s="736">
        <v>20.375473012</v>
      </c>
      <c r="AA200" s="736">
        <v>20.375473012</v>
      </c>
      <c r="AB200" s="736">
        <v>20.375473012</v>
      </c>
      <c r="AC200" s="736">
        <v>20.375473012</v>
      </c>
      <c r="AD200" s="736">
        <v>20.375473012</v>
      </c>
      <c r="AE200" s="736">
        <v>20.375473012</v>
      </c>
      <c r="AF200" s="736">
        <v>20.375473012</v>
      </c>
      <c r="AG200" s="736">
        <v>20.375473012</v>
      </c>
      <c r="AH200" s="736">
        <v>20.375473012</v>
      </c>
      <c r="AI200" s="736">
        <v>20.375473012</v>
      </c>
      <c r="AJ200" s="736">
        <v>20.375473012</v>
      </c>
      <c r="AK200" s="736">
        <v>20.375473012</v>
      </c>
      <c r="AL200" s="736">
        <v>20.375473012</v>
      </c>
      <c r="AM200" s="736"/>
      <c r="AN200" s="736"/>
      <c r="AO200" s="736"/>
      <c r="AP200" s="50"/>
      <c r="AQ200" s="736"/>
      <c r="AR200" s="736"/>
      <c r="AS200" s="736"/>
      <c r="AT200" s="736"/>
      <c r="AU200" s="736"/>
      <c r="AV200" s="736"/>
      <c r="AW200" s="736">
        <v>379260.56019984296</v>
      </c>
      <c r="AX200" s="736">
        <v>379260.56019984296</v>
      </c>
      <c r="AY200" s="736">
        <v>379260.56019984296</v>
      </c>
      <c r="AZ200" s="736">
        <v>379260.56019984296</v>
      </c>
      <c r="BA200" s="736">
        <v>379260.56019984296</v>
      </c>
      <c r="BB200" s="736">
        <v>379260.56019984296</v>
      </c>
      <c r="BC200" s="736">
        <v>379260.56019984296</v>
      </c>
      <c r="BD200" s="736">
        <v>379260.56019984296</v>
      </c>
      <c r="BE200" s="736">
        <v>379260.56019984296</v>
      </c>
      <c r="BF200" s="736">
        <v>379260.56019984296</v>
      </c>
      <c r="BG200" s="736">
        <v>379260.56019984296</v>
      </c>
      <c r="BH200" s="736">
        <v>379260.56019984296</v>
      </c>
      <c r="BI200" s="736">
        <v>379260.56019984296</v>
      </c>
      <c r="BJ200" s="736">
        <v>379260.56019984296</v>
      </c>
      <c r="BK200" s="736">
        <v>379260.56019984296</v>
      </c>
      <c r="BL200" s="736">
        <v>379260.56019984296</v>
      </c>
      <c r="BM200" s="736">
        <v>379260.56019984296</v>
      </c>
      <c r="BN200" s="736">
        <v>379260.56019984296</v>
      </c>
      <c r="BO200" s="736">
        <v>379260.56019984296</v>
      </c>
      <c r="BP200" s="736">
        <v>379260.56019984296</v>
      </c>
      <c r="BQ200" s="736">
        <v>379260.56019984296</v>
      </c>
      <c r="BR200" s="736">
        <v>379260.56019984296</v>
      </c>
      <c r="BS200" s="736">
        <v>379260.56019984296</v>
      </c>
      <c r="BT200" s="736">
        <v>379260.56019984296</v>
      </c>
    </row>
    <row r="201" spans="2:72">
      <c r="B201" s="733"/>
      <c r="C201" s="733"/>
      <c r="D201" s="733" t="s">
        <v>775</v>
      </c>
      <c r="E201" s="733"/>
      <c r="F201" s="733"/>
      <c r="G201" s="733"/>
      <c r="H201" s="733">
        <v>2017</v>
      </c>
      <c r="I201" s="641" t="s">
        <v>575</v>
      </c>
      <c r="J201" s="641" t="s">
        <v>587</v>
      </c>
      <c r="L201" s="736"/>
      <c r="M201" s="736"/>
      <c r="N201" s="736"/>
      <c r="O201" s="736"/>
      <c r="P201" s="736"/>
      <c r="Q201" s="736"/>
      <c r="R201" s="736"/>
      <c r="S201" s="736"/>
      <c r="T201" s="736"/>
      <c r="U201" s="736"/>
      <c r="V201" s="736"/>
      <c r="W201" s="736"/>
      <c r="X201" s="736"/>
      <c r="Y201" s="736"/>
      <c r="Z201" s="736"/>
      <c r="AA201" s="736"/>
      <c r="AB201" s="736"/>
      <c r="AC201" s="736"/>
      <c r="AD201" s="736"/>
      <c r="AE201" s="736"/>
      <c r="AF201" s="736"/>
      <c r="AG201" s="736"/>
      <c r="AH201" s="736"/>
      <c r="AI201" s="736"/>
      <c r="AJ201" s="736"/>
      <c r="AK201" s="736"/>
      <c r="AL201" s="736"/>
      <c r="AM201" s="736"/>
      <c r="AN201" s="736"/>
      <c r="AO201" s="736"/>
      <c r="AP201" s="50"/>
      <c r="AQ201" s="736"/>
      <c r="AR201" s="736"/>
      <c r="AS201" s="736"/>
      <c r="AT201" s="736"/>
      <c r="AU201" s="736"/>
      <c r="AV201" s="736"/>
      <c r="AW201" s="736">
        <v>0</v>
      </c>
      <c r="AX201" s="736">
        <v>0</v>
      </c>
      <c r="AY201" s="736">
        <v>0</v>
      </c>
      <c r="AZ201" s="736">
        <v>0</v>
      </c>
      <c r="BA201" s="736">
        <v>0</v>
      </c>
      <c r="BB201" s="736">
        <v>0</v>
      </c>
      <c r="BC201" s="736">
        <v>0</v>
      </c>
      <c r="BD201" s="736">
        <v>0</v>
      </c>
      <c r="BE201" s="736">
        <v>0</v>
      </c>
      <c r="BF201" s="736">
        <v>0</v>
      </c>
      <c r="BG201" s="736">
        <v>0</v>
      </c>
      <c r="BH201" s="736">
        <v>0</v>
      </c>
      <c r="BI201" s="736">
        <v>0</v>
      </c>
      <c r="BJ201" s="736">
        <v>0</v>
      </c>
      <c r="BK201" s="736">
        <v>0</v>
      </c>
      <c r="BL201" s="736">
        <v>0</v>
      </c>
      <c r="BM201" s="736">
        <v>0</v>
      </c>
      <c r="BN201" s="736">
        <v>0</v>
      </c>
      <c r="BO201" s="736">
        <v>0</v>
      </c>
      <c r="BP201" s="736">
        <v>0</v>
      </c>
      <c r="BQ201" s="736">
        <v>0</v>
      </c>
      <c r="BR201" s="736">
        <v>0</v>
      </c>
      <c r="BS201" s="736">
        <v>0</v>
      </c>
      <c r="BT201" s="736">
        <v>0</v>
      </c>
    </row>
    <row r="202" spans="2:72">
      <c r="B202" s="733"/>
      <c r="C202" s="733"/>
      <c r="D202" s="733" t="s">
        <v>124</v>
      </c>
      <c r="E202" s="733"/>
      <c r="F202" s="733"/>
      <c r="G202" s="733"/>
      <c r="H202" s="733">
        <v>2017</v>
      </c>
      <c r="I202" s="641" t="s">
        <v>575</v>
      </c>
      <c r="J202" s="641" t="s">
        <v>587</v>
      </c>
      <c r="L202" s="736"/>
      <c r="M202" s="736"/>
      <c r="N202" s="736"/>
      <c r="O202" s="736"/>
      <c r="P202" s="736"/>
      <c r="Q202" s="736"/>
      <c r="R202" s="736">
        <v>34.2186128489315</v>
      </c>
      <c r="S202" s="736">
        <v>34.2186128489315</v>
      </c>
      <c r="T202" s="736">
        <v>34.2186128489315</v>
      </c>
      <c r="U202" s="736">
        <v>34.2186128489315</v>
      </c>
      <c r="V202" s="736">
        <v>34.2186128489315</v>
      </c>
      <c r="W202" s="736">
        <v>34.2186128489315</v>
      </c>
      <c r="X202" s="736">
        <v>34.2186128489315</v>
      </c>
      <c r="Y202" s="736">
        <v>34.2186128489315</v>
      </c>
      <c r="Z202" s="736">
        <v>34.2186128489315</v>
      </c>
      <c r="AA202" s="736">
        <v>34.2186128489315</v>
      </c>
      <c r="AB202" s="736">
        <v>34.2186128489315</v>
      </c>
      <c r="AC202" s="736">
        <v>34.2186128489315</v>
      </c>
      <c r="AD202" s="736">
        <v>34.2186128489315</v>
      </c>
      <c r="AE202" s="736">
        <v>34.2186128489315</v>
      </c>
      <c r="AF202" s="736">
        <v>34.2186128489315</v>
      </c>
      <c r="AG202" s="736">
        <v>34.2186128489315</v>
      </c>
      <c r="AH202" s="736">
        <v>34.2186128489315</v>
      </c>
      <c r="AI202" s="736">
        <v>34.2186128489315</v>
      </c>
      <c r="AJ202" s="736">
        <v>34.2186128489315</v>
      </c>
      <c r="AK202" s="736">
        <v>34.2186128489315</v>
      </c>
      <c r="AL202" s="736">
        <v>34.2186128489315</v>
      </c>
      <c r="AM202" s="736"/>
      <c r="AN202" s="736"/>
      <c r="AO202" s="736"/>
      <c r="AP202" s="50"/>
      <c r="AQ202" s="736"/>
      <c r="AR202" s="736"/>
      <c r="AS202" s="736"/>
      <c r="AT202" s="736"/>
      <c r="AU202" s="736"/>
      <c r="AV202" s="736"/>
      <c r="AW202" s="736">
        <v>122265.84128551434</v>
      </c>
      <c r="AX202" s="736">
        <v>20141.713917403049</v>
      </c>
      <c r="AY202" s="736">
        <v>20141.713917403049</v>
      </c>
      <c r="AZ202" s="736">
        <v>20141.713917403049</v>
      </c>
      <c r="BA202" s="736">
        <v>20141.713917403049</v>
      </c>
      <c r="BB202" s="736">
        <v>20141.713917403049</v>
      </c>
      <c r="BC202" s="736">
        <v>20141.713917403049</v>
      </c>
      <c r="BD202" s="736">
        <v>20141.713917403049</v>
      </c>
      <c r="BE202" s="736">
        <v>20141.713917403049</v>
      </c>
      <c r="BF202" s="736">
        <v>20141.713917403049</v>
      </c>
      <c r="BG202" s="736">
        <v>20141.713917403049</v>
      </c>
      <c r="BH202" s="736">
        <v>20141.713917403049</v>
      </c>
      <c r="BI202" s="736">
        <v>20141.713917403049</v>
      </c>
      <c r="BJ202" s="736">
        <v>20141.713917403049</v>
      </c>
      <c r="BK202" s="736">
        <v>20141.713917403049</v>
      </c>
      <c r="BL202" s="736">
        <v>20141.713917403049</v>
      </c>
      <c r="BM202" s="736">
        <v>20141.713917403049</v>
      </c>
      <c r="BN202" s="736">
        <v>20141.713917403049</v>
      </c>
      <c r="BO202" s="736">
        <v>20141.713917403049</v>
      </c>
      <c r="BP202" s="736">
        <v>20141.713917403049</v>
      </c>
      <c r="BQ202" s="736">
        <v>20141.713917403049</v>
      </c>
      <c r="BR202" s="736">
        <v>20141.713917403049</v>
      </c>
      <c r="BS202" s="736">
        <v>20141.713917403049</v>
      </c>
      <c r="BT202" s="736">
        <v>20141.713917403049</v>
      </c>
    </row>
    <row r="203" spans="2:72">
      <c r="B203" s="733"/>
      <c r="C203" s="733"/>
      <c r="D203" s="733" t="s">
        <v>123</v>
      </c>
      <c r="E203" s="733"/>
      <c r="F203" s="733"/>
      <c r="G203" s="733"/>
      <c r="H203" s="733">
        <v>2017</v>
      </c>
      <c r="I203" s="641" t="s">
        <v>575</v>
      </c>
      <c r="J203" s="641" t="s">
        <v>587</v>
      </c>
      <c r="L203" s="736"/>
      <c r="M203" s="736"/>
      <c r="N203" s="736"/>
      <c r="O203" s="736"/>
      <c r="P203" s="736"/>
      <c r="Q203" s="736"/>
      <c r="R203" s="736"/>
      <c r="S203" s="736"/>
      <c r="T203" s="736"/>
      <c r="U203" s="736"/>
      <c r="V203" s="736"/>
      <c r="W203" s="736"/>
      <c r="X203" s="736"/>
      <c r="Y203" s="736"/>
      <c r="Z203" s="736"/>
      <c r="AA203" s="736"/>
      <c r="AB203" s="736"/>
      <c r="AC203" s="736"/>
      <c r="AD203" s="736"/>
      <c r="AE203" s="736"/>
      <c r="AF203" s="736"/>
      <c r="AG203" s="736"/>
      <c r="AH203" s="736"/>
      <c r="AI203" s="736"/>
      <c r="AJ203" s="736"/>
      <c r="AK203" s="736"/>
      <c r="AL203" s="736"/>
      <c r="AM203" s="736"/>
      <c r="AN203" s="736"/>
      <c r="AO203" s="736"/>
      <c r="AP203" s="50"/>
      <c r="AQ203" s="736"/>
      <c r="AR203" s="736"/>
      <c r="AS203" s="736"/>
      <c r="AT203" s="736"/>
      <c r="AU203" s="736"/>
      <c r="AV203" s="736"/>
      <c r="AW203" s="736">
        <v>0</v>
      </c>
      <c r="AX203" s="736">
        <v>0</v>
      </c>
      <c r="AY203" s="736">
        <v>0</v>
      </c>
      <c r="AZ203" s="736">
        <v>0</v>
      </c>
      <c r="BA203" s="736">
        <v>0</v>
      </c>
      <c r="BB203" s="736">
        <v>0</v>
      </c>
      <c r="BC203" s="736">
        <v>0</v>
      </c>
      <c r="BD203" s="736">
        <v>0</v>
      </c>
      <c r="BE203" s="736">
        <v>0</v>
      </c>
      <c r="BF203" s="736">
        <v>0</v>
      </c>
      <c r="BG203" s="736">
        <v>0</v>
      </c>
      <c r="BH203" s="736">
        <v>0</v>
      </c>
      <c r="BI203" s="736">
        <v>0</v>
      </c>
      <c r="BJ203" s="736">
        <v>0</v>
      </c>
      <c r="BK203" s="736">
        <v>0</v>
      </c>
      <c r="BL203" s="736">
        <v>0</v>
      </c>
      <c r="BM203" s="736">
        <v>0</v>
      </c>
      <c r="BN203" s="736">
        <v>0</v>
      </c>
      <c r="BO203" s="736">
        <v>0</v>
      </c>
      <c r="BP203" s="736">
        <v>0</v>
      </c>
      <c r="BQ203" s="736">
        <v>0</v>
      </c>
      <c r="BR203" s="736">
        <v>0</v>
      </c>
      <c r="BS203" s="736">
        <v>0</v>
      </c>
      <c r="BT203" s="736">
        <v>0</v>
      </c>
    </row>
    <row r="204" spans="2:72">
      <c r="B204" s="733"/>
      <c r="C204" s="733"/>
      <c r="D204" s="733" t="s">
        <v>113</v>
      </c>
      <c r="E204" s="733"/>
      <c r="F204" s="733"/>
      <c r="G204" s="733"/>
      <c r="H204" s="733">
        <v>2018</v>
      </c>
      <c r="I204" s="641" t="s">
        <v>576</v>
      </c>
      <c r="J204" s="641" t="s">
        <v>587</v>
      </c>
      <c r="L204" s="736"/>
      <c r="M204" s="736"/>
      <c r="N204" s="736"/>
      <c r="O204" s="736"/>
      <c r="P204" s="736"/>
      <c r="Q204" s="736"/>
      <c r="R204" s="736"/>
      <c r="S204" s="736"/>
      <c r="T204" s="736"/>
      <c r="U204" s="736"/>
      <c r="V204" s="736"/>
      <c r="W204" s="736"/>
      <c r="X204" s="736"/>
      <c r="Y204" s="736"/>
      <c r="Z204" s="736"/>
      <c r="AA204" s="736"/>
      <c r="AB204" s="736"/>
      <c r="AC204" s="736"/>
      <c r="AD204" s="736"/>
      <c r="AE204" s="736"/>
      <c r="AF204" s="736"/>
      <c r="AG204" s="736"/>
      <c r="AH204" s="736"/>
      <c r="AI204" s="736"/>
      <c r="AJ204" s="736"/>
      <c r="AK204" s="736"/>
      <c r="AL204" s="736"/>
      <c r="AM204" s="736"/>
      <c r="AN204" s="736"/>
      <c r="AO204" s="736"/>
      <c r="AP204" s="50"/>
      <c r="AQ204" s="736"/>
      <c r="AR204" s="736"/>
      <c r="AS204" s="736"/>
      <c r="AT204" s="736"/>
      <c r="AU204" s="736"/>
      <c r="AV204" s="736"/>
      <c r="AW204" s="736"/>
      <c r="AX204" s="736">
        <v>0</v>
      </c>
      <c r="AY204" s="736">
        <v>0</v>
      </c>
      <c r="AZ204" s="736"/>
      <c r="BA204" s="736"/>
      <c r="BB204" s="736"/>
      <c r="BC204" s="736"/>
      <c r="BD204" s="736"/>
      <c r="BE204" s="736"/>
      <c r="BF204" s="736"/>
      <c r="BG204" s="736"/>
      <c r="BH204" s="736"/>
      <c r="BI204" s="736"/>
      <c r="BJ204" s="736"/>
      <c r="BK204" s="736"/>
      <c r="BL204" s="736"/>
      <c r="BM204" s="736"/>
      <c r="BN204" s="736"/>
      <c r="BO204" s="736"/>
      <c r="BP204" s="736"/>
      <c r="BQ204" s="736"/>
      <c r="BR204" s="736"/>
      <c r="BS204" s="736"/>
      <c r="BT204" s="736"/>
    </row>
    <row r="205" spans="2:72">
      <c r="B205" s="733"/>
      <c r="C205" s="733"/>
      <c r="D205" s="733" t="s">
        <v>114</v>
      </c>
      <c r="E205" s="733"/>
      <c r="F205" s="733"/>
      <c r="G205" s="733"/>
      <c r="H205" s="733">
        <v>2018</v>
      </c>
      <c r="I205" s="641" t="s">
        <v>576</v>
      </c>
      <c r="J205" s="641" t="s">
        <v>587</v>
      </c>
      <c r="L205" s="736"/>
      <c r="M205" s="736"/>
      <c r="N205" s="736"/>
      <c r="O205" s="736"/>
      <c r="P205" s="736"/>
      <c r="Q205" s="736"/>
      <c r="R205" s="736"/>
      <c r="S205" s="736"/>
      <c r="T205" s="736"/>
      <c r="U205" s="736"/>
      <c r="V205" s="736"/>
      <c r="W205" s="736"/>
      <c r="X205" s="736"/>
      <c r="Y205" s="736"/>
      <c r="Z205" s="736"/>
      <c r="AA205" s="736"/>
      <c r="AB205" s="736"/>
      <c r="AC205" s="736"/>
      <c r="AD205" s="736"/>
      <c r="AE205" s="736"/>
      <c r="AF205" s="736"/>
      <c r="AG205" s="736"/>
      <c r="AH205" s="736"/>
      <c r="AI205" s="736"/>
      <c r="AJ205" s="736"/>
      <c r="AK205" s="736"/>
      <c r="AL205" s="736"/>
      <c r="AM205" s="736"/>
      <c r="AN205" s="736"/>
      <c r="AO205" s="736"/>
      <c r="AP205" s="50"/>
      <c r="AQ205" s="736"/>
      <c r="AR205" s="736"/>
      <c r="AS205" s="736"/>
      <c r="AT205" s="736"/>
      <c r="AU205" s="736"/>
      <c r="AV205" s="736"/>
      <c r="AW205" s="736"/>
      <c r="AX205" s="736">
        <v>613481.42051249999</v>
      </c>
      <c r="AY205" s="736">
        <v>613481.42051249999</v>
      </c>
      <c r="AZ205" s="736">
        <v>613481.42051249999</v>
      </c>
      <c r="BA205" s="736">
        <v>613481.42051249999</v>
      </c>
      <c r="BB205" s="736">
        <v>613481.42051249999</v>
      </c>
      <c r="BC205" s="736">
        <v>613481.42051249999</v>
      </c>
      <c r="BD205" s="736">
        <v>613481.42051249999</v>
      </c>
      <c r="BE205" s="736">
        <v>613481.42051249999</v>
      </c>
      <c r="BF205" s="736">
        <v>613481.42051249999</v>
      </c>
      <c r="BG205" s="736">
        <v>613481.42051249999</v>
      </c>
      <c r="BH205" s="736">
        <v>613481.42051249999</v>
      </c>
      <c r="BI205" s="736">
        <v>613481.42051249999</v>
      </c>
      <c r="BJ205" s="736">
        <v>613481.42051249999</v>
      </c>
      <c r="BK205" s="736">
        <v>613481.42051249999</v>
      </c>
      <c r="BL205" s="736">
        <v>613481.42051249999</v>
      </c>
      <c r="BM205" s="736">
        <v>613481.42051249999</v>
      </c>
      <c r="BN205" s="736">
        <v>613481.42051249999</v>
      </c>
      <c r="BO205" s="736">
        <v>613481.42051249999</v>
      </c>
      <c r="BP205" s="736">
        <v>613481.42051249999</v>
      </c>
      <c r="BQ205" s="736">
        <v>613481.42051249999</v>
      </c>
      <c r="BR205" s="736">
        <v>613481.42051249999</v>
      </c>
      <c r="BS205" s="736">
        <v>613481.42051249999</v>
      </c>
      <c r="BT205" s="736">
        <v>613481.42051249999</v>
      </c>
    </row>
    <row r="206" spans="2:72">
      <c r="B206" s="733"/>
      <c r="C206" s="733"/>
      <c r="D206" s="733" t="s">
        <v>116</v>
      </c>
      <c r="E206" s="733"/>
      <c r="F206" s="733"/>
      <c r="G206" s="733"/>
      <c r="H206" s="733">
        <v>2018</v>
      </c>
      <c r="I206" s="641" t="s">
        <v>576</v>
      </c>
      <c r="J206" s="641" t="s">
        <v>587</v>
      </c>
      <c r="L206" s="736"/>
      <c r="M206" s="736"/>
      <c r="N206" s="736"/>
      <c r="O206" s="736"/>
      <c r="P206" s="736"/>
      <c r="Q206" s="736"/>
      <c r="R206" s="736"/>
      <c r="S206" s="736">
        <v>2.214776853744</v>
      </c>
      <c r="T206" s="736">
        <v>2.214776853744</v>
      </c>
      <c r="U206" s="736">
        <v>2.214776853744</v>
      </c>
      <c r="V206" s="736">
        <v>2.214776853744</v>
      </c>
      <c r="W206" s="736">
        <v>2.214776853744</v>
      </c>
      <c r="X206" s="736">
        <v>2.214776853744</v>
      </c>
      <c r="Y206" s="736">
        <v>2.214776853744</v>
      </c>
      <c r="Z206" s="736">
        <v>2.214776853744</v>
      </c>
      <c r="AA206" s="736">
        <v>2.214776853744</v>
      </c>
      <c r="AB206" s="736">
        <v>2.214776853744</v>
      </c>
      <c r="AC206" s="736">
        <v>2.214776853744</v>
      </c>
      <c r="AD206" s="736">
        <v>2.214776853744</v>
      </c>
      <c r="AE206" s="736">
        <v>2.214776853744</v>
      </c>
      <c r="AF206" s="736">
        <v>2.214776853744</v>
      </c>
      <c r="AG206" s="736">
        <v>2.214776853744</v>
      </c>
      <c r="AH206" s="736">
        <v>2.214776853744</v>
      </c>
      <c r="AI206" s="736">
        <v>2.214776853744</v>
      </c>
      <c r="AJ206" s="736">
        <v>2.214776853744</v>
      </c>
      <c r="AK206" s="736">
        <v>2.214776853744</v>
      </c>
      <c r="AL206" s="736">
        <v>2.214776853744</v>
      </c>
      <c r="AM206" s="736">
        <v>2.214776853744</v>
      </c>
      <c r="AN206" s="736"/>
      <c r="AO206" s="736"/>
      <c r="AP206" s="50"/>
      <c r="AQ206" s="736"/>
      <c r="AR206" s="736"/>
      <c r="AS206" s="736"/>
      <c r="AT206" s="736"/>
      <c r="AU206" s="736"/>
      <c r="AV206" s="736"/>
      <c r="AW206" s="736"/>
      <c r="AX206" s="736">
        <v>12510.849664649963</v>
      </c>
      <c r="AY206" s="736">
        <v>10925.147346027477</v>
      </c>
      <c r="AZ206" s="736">
        <v>10925.147346027477</v>
      </c>
      <c r="BA206" s="736">
        <v>10925.147346027477</v>
      </c>
      <c r="BB206" s="736">
        <v>10925.147346027477</v>
      </c>
      <c r="BC206" s="736">
        <v>10925.147346027477</v>
      </c>
      <c r="BD206" s="736">
        <v>10925.147346027477</v>
      </c>
      <c r="BE206" s="736">
        <v>10925.147346027477</v>
      </c>
      <c r="BF206" s="736">
        <v>10925.147346027477</v>
      </c>
      <c r="BG206" s="736">
        <v>10925.147346027477</v>
      </c>
      <c r="BH206" s="736">
        <v>10925.147346027477</v>
      </c>
      <c r="BI206" s="736">
        <v>10925.147346027477</v>
      </c>
      <c r="BJ206" s="736">
        <v>10925.147346027477</v>
      </c>
      <c r="BK206" s="736">
        <v>10925.147346027477</v>
      </c>
      <c r="BL206" s="736">
        <v>10925.147346027477</v>
      </c>
      <c r="BM206" s="736">
        <v>10925.147346027477</v>
      </c>
      <c r="BN206" s="736">
        <v>10925.147346027477</v>
      </c>
      <c r="BO206" s="736">
        <v>10925.147346027477</v>
      </c>
      <c r="BP206" s="736">
        <v>10925.147346027477</v>
      </c>
      <c r="BQ206" s="736">
        <v>10925.147346027477</v>
      </c>
      <c r="BR206" s="736">
        <v>10925.147346027477</v>
      </c>
      <c r="BS206" s="736">
        <v>10925.147346027477</v>
      </c>
      <c r="BT206" s="736">
        <v>10925.147346027477</v>
      </c>
    </row>
    <row r="207" spans="2:72">
      <c r="B207" s="733"/>
      <c r="C207" s="733"/>
      <c r="D207" s="733" t="s">
        <v>784</v>
      </c>
      <c r="E207" s="733"/>
      <c r="F207" s="733"/>
      <c r="G207" s="733"/>
      <c r="H207" s="733">
        <v>2018</v>
      </c>
      <c r="I207" s="641" t="s">
        <v>576</v>
      </c>
      <c r="J207" s="641" t="s">
        <v>587</v>
      </c>
      <c r="L207" s="736"/>
      <c r="M207" s="736"/>
      <c r="N207" s="736"/>
      <c r="O207" s="736"/>
      <c r="P207" s="736"/>
      <c r="Q207" s="736"/>
      <c r="R207" s="736"/>
      <c r="S207" s="736"/>
      <c r="T207" s="736"/>
      <c r="U207" s="736"/>
      <c r="V207" s="736"/>
      <c r="W207" s="736"/>
      <c r="X207" s="736"/>
      <c r="Y207" s="736"/>
      <c r="Z207" s="736"/>
      <c r="AA207" s="736"/>
      <c r="AB207" s="736"/>
      <c r="AC207" s="736"/>
      <c r="AD207" s="736"/>
      <c r="AE207" s="736"/>
      <c r="AF207" s="736"/>
      <c r="AG207" s="736"/>
      <c r="AH207" s="736"/>
      <c r="AI207" s="736"/>
      <c r="AJ207" s="736"/>
      <c r="AK207" s="736"/>
      <c r="AL207" s="736"/>
      <c r="AM207" s="736"/>
      <c r="AN207" s="736"/>
      <c r="AO207" s="736"/>
      <c r="AP207" s="50"/>
      <c r="AQ207" s="736"/>
      <c r="AR207" s="736"/>
      <c r="AS207" s="736"/>
      <c r="AT207" s="736"/>
      <c r="AU207" s="736"/>
      <c r="AV207" s="736"/>
      <c r="AW207" s="736"/>
      <c r="AX207" s="736">
        <v>2865390.3600171176</v>
      </c>
      <c r="AY207" s="736">
        <v>2841835.0168146337</v>
      </c>
      <c r="AZ207" s="736">
        <v>2841835.0168146337</v>
      </c>
      <c r="BA207" s="736">
        <v>2841835.0168146337</v>
      </c>
      <c r="BB207" s="736">
        <v>2841835.0168146337</v>
      </c>
      <c r="BC207" s="736">
        <v>2841835.0168146337</v>
      </c>
      <c r="BD207" s="736">
        <v>2841835.0168146337</v>
      </c>
      <c r="BE207" s="736">
        <v>2841835.0168146337</v>
      </c>
      <c r="BF207" s="736">
        <v>2841835.0168146337</v>
      </c>
      <c r="BG207" s="736">
        <v>2841835.0168146337</v>
      </c>
      <c r="BH207" s="736">
        <v>2841835.0168146337</v>
      </c>
      <c r="BI207" s="736">
        <v>2841835.0168146337</v>
      </c>
      <c r="BJ207" s="736">
        <v>2841835.0168146337</v>
      </c>
      <c r="BK207" s="736">
        <v>2841835.0168146337</v>
      </c>
      <c r="BL207" s="736">
        <v>2841835.0168146337</v>
      </c>
      <c r="BM207" s="736">
        <v>2841835.0168146337</v>
      </c>
      <c r="BN207" s="736">
        <v>2841835.0168146337</v>
      </c>
      <c r="BO207" s="736">
        <v>2841835.0168146337</v>
      </c>
      <c r="BP207" s="736">
        <v>2841835.0168146337</v>
      </c>
      <c r="BQ207" s="736">
        <v>2841835.0168146337</v>
      </c>
      <c r="BR207" s="736">
        <v>2841835.0168146337</v>
      </c>
      <c r="BS207" s="736">
        <v>2841835.0168146337</v>
      </c>
      <c r="BT207" s="736">
        <v>2841835.0168146337</v>
      </c>
    </row>
    <row r="208" spans="2:72">
      <c r="B208" s="733"/>
      <c r="C208" s="733"/>
      <c r="D208" s="733" t="s">
        <v>115</v>
      </c>
      <c r="E208" s="733"/>
      <c r="F208" s="733"/>
      <c r="G208" s="733"/>
      <c r="H208" s="733">
        <v>2018</v>
      </c>
      <c r="I208" s="641" t="s">
        <v>576</v>
      </c>
      <c r="J208" s="641" t="s">
        <v>587</v>
      </c>
      <c r="L208" s="736"/>
      <c r="M208" s="736"/>
      <c r="N208" s="736"/>
      <c r="O208" s="736"/>
      <c r="P208" s="736"/>
      <c r="Q208" s="736"/>
      <c r="R208" s="736"/>
      <c r="S208" s="736">
        <v>23.373280799999989</v>
      </c>
      <c r="T208" s="736">
        <v>23.373280799999989</v>
      </c>
      <c r="U208" s="736">
        <v>23.373280799999989</v>
      </c>
      <c r="V208" s="736">
        <v>23.373280799999989</v>
      </c>
      <c r="W208" s="736">
        <v>23.373280799999989</v>
      </c>
      <c r="X208" s="736">
        <v>23.373280799999989</v>
      </c>
      <c r="Y208" s="736">
        <v>23.373280799999989</v>
      </c>
      <c r="Z208" s="736">
        <v>23.373280799999989</v>
      </c>
      <c r="AA208" s="736">
        <v>23.373280799999989</v>
      </c>
      <c r="AB208" s="736">
        <v>23.373280799999989</v>
      </c>
      <c r="AC208" s="736">
        <v>23.373280799999989</v>
      </c>
      <c r="AD208" s="736">
        <v>23.373280799999989</v>
      </c>
      <c r="AE208" s="736">
        <v>23.373280799999989</v>
      </c>
      <c r="AF208" s="736">
        <v>23.373280799999989</v>
      </c>
      <c r="AG208" s="736">
        <v>23.373280799999989</v>
      </c>
      <c r="AH208" s="736">
        <v>23.373280799999989</v>
      </c>
      <c r="AI208" s="736">
        <v>23.373280799999989</v>
      </c>
      <c r="AJ208" s="736">
        <v>23.373280799999989</v>
      </c>
      <c r="AK208" s="736">
        <v>23.373280799999989</v>
      </c>
      <c r="AL208" s="736">
        <v>23.373280799999989</v>
      </c>
      <c r="AM208" s="736">
        <v>23.373280799999989</v>
      </c>
      <c r="AN208" s="736"/>
      <c r="AO208" s="736"/>
      <c r="AP208" s="50"/>
      <c r="AQ208" s="736"/>
      <c r="AR208" s="736"/>
      <c r="AS208" s="736"/>
      <c r="AT208" s="736"/>
      <c r="AU208" s="736"/>
      <c r="AV208" s="736"/>
      <c r="AW208" s="736"/>
      <c r="AX208" s="736">
        <v>843222.05218014645</v>
      </c>
      <c r="AY208" s="736">
        <v>843222.05218014645</v>
      </c>
      <c r="AZ208" s="736">
        <v>843222.05218014645</v>
      </c>
      <c r="BA208" s="736">
        <v>843222.05218014645</v>
      </c>
      <c r="BB208" s="736">
        <v>843222.05218014645</v>
      </c>
      <c r="BC208" s="736">
        <v>843222.05218014645</v>
      </c>
      <c r="BD208" s="736">
        <v>843222.05218014645</v>
      </c>
      <c r="BE208" s="736">
        <v>843222.05218014645</v>
      </c>
      <c r="BF208" s="736">
        <v>843222.05218014645</v>
      </c>
      <c r="BG208" s="736">
        <v>843222.05218014645</v>
      </c>
      <c r="BH208" s="736">
        <v>843222.05218014645</v>
      </c>
      <c r="BI208" s="736">
        <v>843222.05218014645</v>
      </c>
      <c r="BJ208" s="736">
        <v>843222.05218014645</v>
      </c>
      <c r="BK208" s="736">
        <v>843222.05218014645</v>
      </c>
      <c r="BL208" s="736">
        <v>843222.05218014645</v>
      </c>
      <c r="BM208" s="736">
        <v>843222.05218014645</v>
      </c>
      <c r="BN208" s="736">
        <v>843222.05218014645</v>
      </c>
      <c r="BO208" s="736">
        <v>843222.05218014645</v>
      </c>
      <c r="BP208" s="736">
        <v>843222.05218014645</v>
      </c>
      <c r="BQ208" s="736">
        <v>843222.05218014645</v>
      </c>
      <c r="BR208" s="736">
        <v>843222.05218014645</v>
      </c>
      <c r="BS208" s="736">
        <v>843222.05218014645</v>
      </c>
      <c r="BT208" s="736">
        <v>843222.05218014645</v>
      </c>
    </row>
    <row r="209" spans="2:72">
      <c r="B209" s="733"/>
      <c r="C209" s="733"/>
      <c r="D209" s="733" t="s">
        <v>785</v>
      </c>
      <c r="E209" s="733"/>
      <c r="F209" s="733"/>
      <c r="G209" s="733"/>
      <c r="H209" s="733">
        <v>2018</v>
      </c>
      <c r="I209" s="641" t="s">
        <v>576</v>
      </c>
      <c r="J209" s="641" t="s">
        <v>587</v>
      </c>
      <c r="L209" s="736"/>
      <c r="M209" s="736"/>
      <c r="N209" s="736"/>
      <c r="O209" s="736"/>
      <c r="P209" s="736"/>
      <c r="Q209" s="736"/>
      <c r="R209" s="736"/>
      <c r="S209" s="736"/>
      <c r="T209" s="736"/>
      <c r="U209" s="736"/>
      <c r="V209" s="736"/>
      <c r="W209" s="736"/>
      <c r="X209" s="736"/>
      <c r="Y209" s="736"/>
      <c r="Z209" s="736"/>
      <c r="AA209" s="736"/>
      <c r="AB209" s="736"/>
      <c r="AC209" s="736"/>
      <c r="AD209" s="736"/>
      <c r="AE209" s="736"/>
      <c r="AF209" s="736"/>
      <c r="AG209" s="736"/>
      <c r="AH209" s="736"/>
      <c r="AI209" s="736"/>
      <c r="AJ209" s="736"/>
      <c r="AK209" s="736"/>
      <c r="AL209" s="736"/>
      <c r="AM209" s="736"/>
      <c r="AN209" s="736"/>
      <c r="AO209" s="736"/>
      <c r="AP209" s="50"/>
      <c r="AQ209" s="736"/>
      <c r="AR209" s="736"/>
      <c r="AS209" s="736"/>
      <c r="AT209" s="736"/>
      <c r="AU209" s="736"/>
      <c r="AV209" s="736"/>
      <c r="AW209" s="736"/>
      <c r="AX209" s="736"/>
      <c r="AY209" s="736"/>
      <c r="AZ209" s="736"/>
      <c r="BA209" s="736"/>
      <c r="BB209" s="736"/>
      <c r="BC209" s="736"/>
      <c r="BD209" s="736"/>
      <c r="BE209" s="736"/>
      <c r="BF209" s="736"/>
      <c r="BG209" s="736"/>
      <c r="BH209" s="736"/>
      <c r="BI209" s="736"/>
      <c r="BJ209" s="736"/>
      <c r="BK209" s="736"/>
      <c r="BL209" s="736"/>
      <c r="BM209" s="736"/>
      <c r="BN209" s="736"/>
      <c r="BO209" s="736"/>
      <c r="BP209" s="736"/>
      <c r="BQ209" s="736"/>
      <c r="BR209" s="736"/>
      <c r="BS209" s="736"/>
      <c r="BT209" s="736"/>
    </row>
    <row r="210" spans="2:72">
      <c r="B210" s="733"/>
      <c r="C210" s="733"/>
      <c r="D210" s="733" t="s">
        <v>786</v>
      </c>
      <c r="E210" s="733"/>
      <c r="F210" s="733"/>
      <c r="G210" s="733"/>
      <c r="H210" s="733">
        <v>2018</v>
      </c>
      <c r="I210" s="641" t="s">
        <v>576</v>
      </c>
      <c r="J210" s="641" t="s">
        <v>587</v>
      </c>
      <c r="L210" s="736"/>
      <c r="M210" s="736"/>
      <c r="N210" s="736"/>
      <c r="O210" s="736"/>
      <c r="P210" s="736"/>
      <c r="Q210" s="736"/>
      <c r="R210" s="736"/>
      <c r="S210" s="736"/>
      <c r="T210" s="736"/>
      <c r="U210" s="736"/>
      <c r="V210" s="736"/>
      <c r="W210" s="736"/>
      <c r="X210" s="736"/>
      <c r="Y210" s="736"/>
      <c r="Z210" s="736"/>
      <c r="AA210" s="736"/>
      <c r="AB210" s="736"/>
      <c r="AC210" s="736"/>
      <c r="AD210" s="736"/>
      <c r="AE210" s="736"/>
      <c r="AF210" s="736"/>
      <c r="AG210" s="736"/>
      <c r="AH210" s="736"/>
      <c r="AI210" s="736"/>
      <c r="AJ210" s="736"/>
      <c r="AK210" s="736"/>
      <c r="AL210" s="736"/>
      <c r="AM210" s="736"/>
      <c r="AN210" s="736"/>
      <c r="AO210" s="736"/>
      <c r="AP210" s="50"/>
      <c r="AQ210" s="736"/>
      <c r="AR210" s="736"/>
      <c r="AS210" s="736"/>
      <c r="AT210" s="736"/>
      <c r="AU210" s="736"/>
      <c r="AV210" s="736"/>
      <c r="AW210" s="736"/>
      <c r="AX210" s="736">
        <v>0</v>
      </c>
      <c r="AY210" s="736">
        <v>0</v>
      </c>
      <c r="AZ210" s="736">
        <v>0</v>
      </c>
      <c r="BA210" s="736">
        <v>0</v>
      </c>
      <c r="BB210" s="736">
        <v>0</v>
      </c>
      <c r="BC210" s="736">
        <v>0</v>
      </c>
      <c r="BD210" s="736">
        <v>0</v>
      </c>
      <c r="BE210" s="736">
        <v>0</v>
      </c>
      <c r="BF210" s="736">
        <v>0</v>
      </c>
      <c r="BG210" s="736">
        <v>0</v>
      </c>
      <c r="BH210" s="736">
        <v>0</v>
      </c>
      <c r="BI210" s="736">
        <v>0</v>
      </c>
      <c r="BJ210" s="736">
        <v>0</v>
      </c>
      <c r="BK210" s="736">
        <v>0</v>
      </c>
      <c r="BL210" s="736">
        <v>0</v>
      </c>
      <c r="BM210" s="736">
        <v>0</v>
      </c>
      <c r="BN210" s="736">
        <v>0</v>
      </c>
      <c r="BO210" s="736">
        <v>0</v>
      </c>
      <c r="BP210" s="736">
        <v>0</v>
      </c>
      <c r="BQ210" s="736">
        <v>0</v>
      </c>
      <c r="BR210" s="736">
        <v>0</v>
      </c>
      <c r="BS210" s="736">
        <v>0</v>
      </c>
      <c r="BT210" s="736">
        <v>0</v>
      </c>
    </row>
    <row r="211" spans="2:72">
      <c r="B211" s="733"/>
      <c r="C211" s="733"/>
      <c r="D211" s="733" t="s">
        <v>117</v>
      </c>
      <c r="E211" s="733"/>
      <c r="F211" s="733"/>
      <c r="G211" s="733"/>
      <c r="H211" s="733">
        <v>2018</v>
      </c>
      <c r="I211" s="641" t="s">
        <v>576</v>
      </c>
      <c r="J211" s="641" t="s">
        <v>587</v>
      </c>
      <c r="L211" s="736"/>
      <c r="M211" s="736"/>
      <c r="N211" s="736"/>
      <c r="O211" s="736"/>
      <c r="P211" s="736"/>
      <c r="Q211" s="736"/>
      <c r="R211" s="736"/>
      <c r="S211" s="736"/>
      <c r="T211" s="736"/>
      <c r="U211" s="736"/>
      <c r="V211" s="736"/>
      <c r="W211" s="736"/>
      <c r="X211" s="736"/>
      <c r="Y211" s="736"/>
      <c r="Z211" s="736"/>
      <c r="AA211" s="736"/>
      <c r="AB211" s="736"/>
      <c r="AC211" s="736"/>
      <c r="AD211" s="736"/>
      <c r="AE211" s="736"/>
      <c r="AF211" s="736"/>
      <c r="AG211" s="736"/>
      <c r="AH211" s="736"/>
      <c r="AI211" s="736"/>
      <c r="AJ211" s="736"/>
      <c r="AK211" s="736"/>
      <c r="AL211" s="736"/>
      <c r="AM211" s="736"/>
      <c r="AN211" s="736"/>
      <c r="AO211" s="736"/>
      <c r="AP211" s="50"/>
      <c r="AQ211" s="736"/>
      <c r="AR211" s="736"/>
      <c r="AS211" s="736"/>
      <c r="AT211" s="736"/>
      <c r="AU211" s="736"/>
      <c r="AV211" s="736"/>
      <c r="AW211" s="736"/>
      <c r="AX211" s="736">
        <v>0</v>
      </c>
      <c r="AY211" s="736">
        <v>0</v>
      </c>
      <c r="AZ211" s="736">
        <v>0</v>
      </c>
      <c r="BA211" s="736">
        <v>0</v>
      </c>
      <c r="BB211" s="736">
        <v>0</v>
      </c>
      <c r="BC211" s="736">
        <v>0</v>
      </c>
      <c r="BD211" s="736">
        <v>0</v>
      </c>
      <c r="BE211" s="736">
        <v>0</v>
      </c>
      <c r="BF211" s="736">
        <v>0</v>
      </c>
      <c r="BG211" s="736">
        <v>0</v>
      </c>
      <c r="BH211" s="736">
        <v>0</v>
      </c>
      <c r="BI211" s="736">
        <v>0</v>
      </c>
      <c r="BJ211" s="736">
        <v>0</v>
      </c>
      <c r="BK211" s="736">
        <v>0</v>
      </c>
      <c r="BL211" s="736">
        <v>0</v>
      </c>
      <c r="BM211" s="736">
        <v>0</v>
      </c>
      <c r="BN211" s="736">
        <v>0</v>
      </c>
      <c r="BO211" s="736">
        <v>0</v>
      </c>
      <c r="BP211" s="736">
        <v>0</v>
      </c>
      <c r="BQ211" s="736">
        <v>0</v>
      </c>
      <c r="BR211" s="736">
        <v>0</v>
      </c>
      <c r="BS211" s="736">
        <v>0</v>
      </c>
      <c r="BT211" s="736">
        <v>0</v>
      </c>
    </row>
    <row r="212" spans="2:72">
      <c r="B212" s="733"/>
      <c r="C212" s="733"/>
      <c r="D212" s="733" t="s">
        <v>118</v>
      </c>
      <c r="E212" s="733"/>
      <c r="F212" s="733"/>
      <c r="G212" s="733"/>
      <c r="H212" s="733">
        <v>2018</v>
      </c>
      <c r="I212" s="641" t="s">
        <v>576</v>
      </c>
      <c r="J212" s="641" t="s">
        <v>587</v>
      </c>
      <c r="L212" s="736"/>
      <c r="M212" s="736"/>
      <c r="N212" s="736"/>
      <c r="O212" s="736"/>
      <c r="P212" s="736"/>
      <c r="Q212" s="736"/>
      <c r="R212" s="736"/>
      <c r="S212" s="736">
        <v>1310.5319491161911</v>
      </c>
      <c r="T212" s="736">
        <v>1310.5319491161911</v>
      </c>
      <c r="U212" s="736">
        <v>1310.5319491161911</v>
      </c>
      <c r="V212" s="736">
        <v>1310.5319491161911</v>
      </c>
      <c r="W212" s="736">
        <v>1310.5319491161911</v>
      </c>
      <c r="X212" s="736">
        <v>1310.5319491161911</v>
      </c>
      <c r="Y212" s="736">
        <v>1310.5319491161911</v>
      </c>
      <c r="Z212" s="736">
        <v>1310.5319491161911</v>
      </c>
      <c r="AA212" s="736">
        <v>1310.5319491161911</v>
      </c>
      <c r="AB212" s="736">
        <v>1310.5319491161911</v>
      </c>
      <c r="AC212" s="736">
        <v>1310.5319491161911</v>
      </c>
      <c r="AD212" s="736">
        <v>1310.5319491161911</v>
      </c>
      <c r="AE212" s="736">
        <v>1310.5319491161911</v>
      </c>
      <c r="AF212" s="736">
        <v>1310.5319491161911</v>
      </c>
      <c r="AG212" s="736">
        <v>1310.5319491161911</v>
      </c>
      <c r="AH212" s="736">
        <v>1310.5319491161911</v>
      </c>
      <c r="AI212" s="736">
        <v>1310.5319491161911</v>
      </c>
      <c r="AJ212" s="736">
        <v>1310.5319491161911</v>
      </c>
      <c r="AK212" s="736">
        <v>1310.5319491161911</v>
      </c>
      <c r="AL212" s="736">
        <v>1310.5319491161911</v>
      </c>
      <c r="AM212" s="736">
        <v>1310.5319491161911</v>
      </c>
      <c r="AN212" s="736"/>
      <c r="AO212" s="736"/>
      <c r="AP212" s="50"/>
      <c r="AQ212" s="736"/>
      <c r="AR212" s="736"/>
      <c r="AS212" s="736"/>
      <c r="AT212" s="736"/>
      <c r="AU212" s="736"/>
      <c r="AV212" s="736"/>
      <c r="AW212" s="736"/>
      <c r="AX212" s="736">
        <v>12276866.532526737</v>
      </c>
      <c r="AY212" s="736">
        <v>12276866.532526737</v>
      </c>
      <c r="AZ212" s="736">
        <v>12276866.532526737</v>
      </c>
      <c r="BA212" s="736">
        <v>12276866.532526737</v>
      </c>
      <c r="BB212" s="736">
        <v>12276866.532526737</v>
      </c>
      <c r="BC212" s="736">
        <v>12276866.532526737</v>
      </c>
      <c r="BD212" s="736">
        <v>12276866.532526737</v>
      </c>
      <c r="BE212" s="736">
        <v>12276866.532526737</v>
      </c>
      <c r="BF212" s="736">
        <v>12276866.532526737</v>
      </c>
      <c r="BG212" s="736">
        <v>12276866.532526737</v>
      </c>
      <c r="BH212" s="736">
        <v>12276866.532526737</v>
      </c>
      <c r="BI212" s="736">
        <v>12276866.532526737</v>
      </c>
      <c r="BJ212" s="736">
        <v>12276866.532526737</v>
      </c>
      <c r="BK212" s="736">
        <v>12276866.532526737</v>
      </c>
      <c r="BL212" s="736">
        <v>12276866.532526737</v>
      </c>
      <c r="BM212" s="736">
        <v>12276866.532526737</v>
      </c>
      <c r="BN212" s="736">
        <v>12276866.532526737</v>
      </c>
      <c r="BO212" s="736">
        <v>12276866.532526737</v>
      </c>
      <c r="BP212" s="736">
        <v>12276866.532526737</v>
      </c>
      <c r="BQ212" s="736">
        <v>12276866.532526737</v>
      </c>
      <c r="BR212" s="736">
        <v>12276866.532526737</v>
      </c>
      <c r="BS212" s="736">
        <v>12276866.532526737</v>
      </c>
      <c r="BT212" s="736">
        <v>12276866.532526737</v>
      </c>
    </row>
    <row r="213" spans="2:72">
      <c r="B213" s="733"/>
      <c r="C213" s="733"/>
      <c r="D213" s="734" t="s">
        <v>790</v>
      </c>
      <c r="E213" s="733"/>
      <c r="F213" s="733"/>
      <c r="G213" s="733"/>
      <c r="H213" s="733">
        <v>2018</v>
      </c>
      <c r="I213" s="641" t="s">
        <v>576</v>
      </c>
      <c r="J213" s="641" t="s">
        <v>587</v>
      </c>
      <c r="L213" s="736"/>
      <c r="M213" s="736"/>
      <c r="N213" s="736"/>
      <c r="O213" s="736"/>
      <c r="P213" s="736"/>
      <c r="Q213" s="736"/>
      <c r="R213" s="736"/>
      <c r="S213" s="736">
        <v>0</v>
      </c>
      <c r="T213" s="736">
        <v>0</v>
      </c>
      <c r="U213" s="736">
        <v>0</v>
      </c>
      <c r="V213" s="736">
        <v>0</v>
      </c>
      <c r="W213" s="736">
        <v>0</v>
      </c>
      <c r="X213" s="736">
        <v>0</v>
      </c>
      <c r="Y213" s="736">
        <v>0</v>
      </c>
      <c r="Z213" s="736">
        <v>0</v>
      </c>
      <c r="AA213" s="736">
        <v>0</v>
      </c>
      <c r="AB213" s="736">
        <v>0</v>
      </c>
      <c r="AC213" s="736">
        <v>0</v>
      </c>
      <c r="AD213" s="736">
        <v>0</v>
      </c>
      <c r="AE213" s="736">
        <v>0</v>
      </c>
      <c r="AF213" s="736">
        <v>0</v>
      </c>
      <c r="AG213" s="736">
        <v>0</v>
      </c>
      <c r="AH213" s="736">
        <v>0</v>
      </c>
      <c r="AI213" s="736">
        <v>0</v>
      </c>
      <c r="AJ213" s="736">
        <v>0</v>
      </c>
      <c r="AK213" s="736">
        <v>0</v>
      </c>
      <c r="AL213" s="736">
        <v>0</v>
      </c>
      <c r="AM213" s="736">
        <v>0</v>
      </c>
      <c r="AN213" s="736"/>
      <c r="AO213" s="736"/>
      <c r="AP213" s="50"/>
      <c r="AQ213" s="736"/>
      <c r="AR213" s="736"/>
      <c r="AS213" s="736"/>
      <c r="AT213" s="736"/>
      <c r="AU213" s="736"/>
      <c r="AV213" s="736"/>
      <c r="AW213" s="736"/>
      <c r="AX213" s="736">
        <v>-1927423.8839806446</v>
      </c>
      <c r="AY213" s="736">
        <v>-1927423.8839806446</v>
      </c>
      <c r="AZ213" s="736">
        <v>-1927423.8839806446</v>
      </c>
      <c r="BA213" s="736">
        <v>-1927423.8839806446</v>
      </c>
      <c r="BB213" s="736">
        <v>-1927423.8839806446</v>
      </c>
      <c r="BC213" s="736">
        <v>-1927423.8839806446</v>
      </c>
      <c r="BD213" s="736">
        <v>-1927423.8839806446</v>
      </c>
      <c r="BE213" s="736">
        <v>-1927423.8839806446</v>
      </c>
      <c r="BF213" s="736">
        <v>-1927423.8839806446</v>
      </c>
      <c r="BG213" s="736">
        <v>-1927423.8839806446</v>
      </c>
      <c r="BH213" s="736">
        <v>-1927423.8839806446</v>
      </c>
      <c r="BI213" s="736">
        <v>-1927423.8839806446</v>
      </c>
      <c r="BJ213" s="736">
        <v>-1927423.8839806446</v>
      </c>
      <c r="BK213" s="736">
        <v>-1927423.8839806446</v>
      </c>
      <c r="BL213" s="736">
        <v>-1927423.8839806446</v>
      </c>
      <c r="BM213" s="736">
        <v>-1927423.8839806446</v>
      </c>
      <c r="BN213" s="736">
        <v>-1927423.8839806446</v>
      </c>
      <c r="BO213" s="736">
        <v>-1927423.8839806446</v>
      </c>
      <c r="BP213" s="736">
        <v>-1927423.8839806446</v>
      </c>
      <c r="BQ213" s="736">
        <v>-1927423.8839806446</v>
      </c>
      <c r="BR213" s="736">
        <v>-1927423.8839806446</v>
      </c>
      <c r="BS213" s="736">
        <v>-1927423.8839806446</v>
      </c>
      <c r="BT213" s="736">
        <v>-1927423.8839806446</v>
      </c>
    </row>
    <row r="214" spans="2:72">
      <c r="B214" s="733"/>
      <c r="C214" s="733"/>
      <c r="D214" s="733" t="s">
        <v>773</v>
      </c>
      <c r="E214" s="733"/>
      <c r="F214" s="733"/>
      <c r="G214" s="733"/>
      <c r="H214" s="733">
        <v>2018</v>
      </c>
      <c r="I214" s="641" t="s">
        <v>576</v>
      </c>
      <c r="J214" s="641" t="s">
        <v>587</v>
      </c>
      <c r="L214" s="736"/>
      <c r="M214" s="736"/>
      <c r="N214" s="736"/>
      <c r="O214" s="736"/>
      <c r="P214" s="736"/>
      <c r="Q214" s="736"/>
      <c r="R214" s="736"/>
      <c r="S214" s="736"/>
      <c r="T214" s="736"/>
      <c r="U214" s="736"/>
      <c r="V214" s="736"/>
      <c r="W214" s="736"/>
      <c r="X214" s="736"/>
      <c r="Y214" s="736"/>
      <c r="Z214" s="736"/>
      <c r="AA214" s="736"/>
      <c r="AB214" s="736"/>
      <c r="AC214" s="736"/>
      <c r="AD214" s="736"/>
      <c r="AE214" s="736"/>
      <c r="AF214" s="736"/>
      <c r="AG214" s="736"/>
      <c r="AH214" s="736"/>
      <c r="AI214" s="736"/>
      <c r="AJ214" s="736"/>
      <c r="AK214" s="736"/>
      <c r="AL214" s="736"/>
      <c r="AM214" s="736"/>
      <c r="AN214" s="736"/>
      <c r="AO214" s="736"/>
      <c r="AP214" s="50"/>
      <c r="AQ214" s="736"/>
      <c r="AR214" s="736"/>
      <c r="AS214" s="736"/>
      <c r="AT214" s="736"/>
      <c r="AU214" s="736"/>
      <c r="AV214" s="736"/>
      <c r="AW214" s="736"/>
      <c r="AX214" s="736">
        <v>0</v>
      </c>
      <c r="AY214" s="736">
        <v>0</v>
      </c>
      <c r="AZ214" s="736">
        <v>0</v>
      </c>
      <c r="BA214" s="736">
        <v>0</v>
      </c>
      <c r="BB214" s="736">
        <v>0</v>
      </c>
      <c r="BC214" s="736">
        <v>0</v>
      </c>
      <c r="BD214" s="736">
        <v>0</v>
      </c>
      <c r="BE214" s="736">
        <v>0</v>
      </c>
      <c r="BF214" s="736">
        <v>0</v>
      </c>
      <c r="BG214" s="736">
        <v>0</v>
      </c>
      <c r="BH214" s="736">
        <v>0</v>
      </c>
      <c r="BI214" s="736">
        <v>0</v>
      </c>
      <c r="BJ214" s="736">
        <v>0</v>
      </c>
      <c r="BK214" s="736">
        <v>0</v>
      </c>
      <c r="BL214" s="736">
        <v>0</v>
      </c>
      <c r="BM214" s="736">
        <v>0</v>
      </c>
      <c r="BN214" s="736">
        <v>0</v>
      </c>
      <c r="BO214" s="736">
        <v>0</v>
      </c>
      <c r="BP214" s="736">
        <v>0</v>
      </c>
      <c r="BQ214" s="736">
        <v>0</v>
      </c>
      <c r="BR214" s="736">
        <v>0</v>
      </c>
      <c r="BS214" s="736">
        <v>0</v>
      </c>
      <c r="BT214" s="736">
        <v>0</v>
      </c>
    </row>
    <row r="215" spans="2:72">
      <c r="B215" s="733"/>
      <c r="C215" s="733"/>
      <c r="D215" s="733" t="s">
        <v>119</v>
      </c>
      <c r="E215" s="733"/>
      <c r="F215" s="733"/>
      <c r="G215" s="733"/>
      <c r="H215" s="733">
        <v>2018</v>
      </c>
      <c r="I215" s="641" t="s">
        <v>576</v>
      </c>
      <c r="J215" s="641" t="s">
        <v>587</v>
      </c>
      <c r="L215" s="736"/>
      <c r="M215" s="736"/>
      <c r="N215" s="736"/>
      <c r="O215" s="736"/>
      <c r="P215" s="736"/>
      <c r="Q215" s="736"/>
      <c r="R215" s="736"/>
      <c r="S215" s="736">
        <v>26.89380253813562</v>
      </c>
      <c r="T215" s="736">
        <v>26.89380253813562</v>
      </c>
      <c r="U215" s="736">
        <v>26.89380253813562</v>
      </c>
      <c r="V215" s="736">
        <v>26.89380253813562</v>
      </c>
      <c r="W215" s="736">
        <v>26.89380253813562</v>
      </c>
      <c r="X215" s="736">
        <v>26.89380253813562</v>
      </c>
      <c r="Y215" s="736">
        <v>26.89380253813562</v>
      </c>
      <c r="Z215" s="736">
        <v>26.89380253813562</v>
      </c>
      <c r="AA215" s="736">
        <v>26.89380253813562</v>
      </c>
      <c r="AB215" s="736">
        <v>26.89380253813562</v>
      </c>
      <c r="AC215" s="736">
        <v>26.89380253813562</v>
      </c>
      <c r="AD215" s="736">
        <v>26.89380253813562</v>
      </c>
      <c r="AE215" s="736">
        <v>26.89380253813562</v>
      </c>
      <c r="AF215" s="736">
        <v>26.89380253813562</v>
      </c>
      <c r="AG215" s="736">
        <v>26.89380253813562</v>
      </c>
      <c r="AH215" s="736">
        <v>26.89380253813562</v>
      </c>
      <c r="AI215" s="736">
        <v>26.89380253813562</v>
      </c>
      <c r="AJ215" s="736">
        <v>26.89380253813562</v>
      </c>
      <c r="AK215" s="736">
        <v>26.89380253813562</v>
      </c>
      <c r="AL215" s="736">
        <v>26.89380253813562</v>
      </c>
      <c r="AM215" s="736">
        <v>26.89380253813562</v>
      </c>
      <c r="AN215" s="736"/>
      <c r="AO215" s="736"/>
      <c r="AP215" s="50"/>
      <c r="AQ215" s="736"/>
      <c r="AR215" s="736"/>
      <c r="AS215" s="736"/>
      <c r="AT215" s="736"/>
      <c r="AU215" s="736"/>
      <c r="AV215" s="736"/>
      <c r="AW215" s="736"/>
      <c r="AX215" s="736">
        <v>307061.36384267558</v>
      </c>
      <c r="AY215" s="736">
        <v>197436.90388737633</v>
      </c>
      <c r="AZ215" s="736">
        <v>197436.90388737633</v>
      </c>
      <c r="BA215" s="736">
        <v>197436.90388737633</v>
      </c>
      <c r="BB215" s="736">
        <v>197436.90388737633</v>
      </c>
      <c r="BC215" s="736">
        <v>197436.90388737633</v>
      </c>
      <c r="BD215" s="736">
        <v>197436.90388737633</v>
      </c>
      <c r="BE215" s="736">
        <v>197436.90388737633</v>
      </c>
      <c r="BF215" s="736">
        <v>197436.90388737633</v>
      </c>
      <c r="BG215" s="736">
        <v>197436.90388737633</v>
      </c>
      <c r="BH215" s="736">
        <v>197436.90388737633</v>
      </c>
      <c r="BI215" s="736">
        <v>197436.90388737633</v>
      </c>
      <c r="BJ215" s="736">
        <v>197436.90388737633</v>
      </c>
      <c r="BK215" s="736">
        <v>197436.90388737633</v>
      </c>
      <c r="BL215" s="736">
        <v>197436.90388737633</v>
      </c>
      <c r="BM215" s="736">
        <v>197436.90388737633</v>
      </c>
      <c r="BN215" s="736">
        <v>197436.90388737633</v>
      </c>
      <c r="BO215" s="736">
        <v>197436.90388737633</v>
      </c>
      <c r="BP215" s="736">
        <v>197436.90388737633</v>
      </c>
      <c r="BQ215" s="736">
        <v>197436.90388737633</v>
      </c>
      <c r="BR215" s="736">
        <v>197436.90388737633</v>
      </c>
      <c r="BS215" s="736">
        <v>197436.90388737633</v>
      </c>
      <c r="BT215" s="736">
        <v>197436.90388737633</v>
      </c>
    </row>
    <row r="216" spans="2:72">
      <c r="B216" s="733"/>
      <c r="C216" s="733"/>
      <c r="D216" s="733" t="s">
        <v>787</v>
      </c>
      <c r="E216" s="733"/>
      <c r="F216" s="733"/>
      <c r="G216" s="733"/>
      <c r="H216" s="733">
        <v>2018</v>
      </c>
      <c r="I216" s="641" t="s">
        <v>576</v>
      </c>
      <c r="J216" s="641" t="s">
        <v>587</v>
      </c>
      <c r="L216" s="736"/>
      <c r="M216" s="736"/>
      <c r="N216" s="736"/>
      <c r="O216" s="736"/>
      <c r="P216" s="736"/>
      <c r="Q216" s="736"/>
      <c r="R216" s="736"/>
      <c r="S216" s="736">
        <v>44.658184049999932</v>
      </c>
      <c r="T216" s="736">
        <v>44.658184049999932</v>
      </c>
      <c r="U216" s="736">
        <v>44.658184049999932</v>
      </c>
      <c r="V216" s="736">
        <v>44.658184049999932</v>
      </c>
      <c r="W216" s="736">
        <v>44.658184049999932</v>
      </c>
      <c r="X216" s="736">
        <v>44.658184049999932</v>
      </c>
      <c r="Y216" s="736">
        <v>44.658184049999932</v>
      </c>
      <c r="Z216" s="736">
        <v>44.658184049999932</v>
      </c>
      <c r="AA216" s="736">
        <v>44.658184049999932</v>
      </c>
      <c r="AB216" s="736">
        <v>44.658184049999932</v>
      </c>
      <c r="AC216" s="736">
        <v>44.658184049999932</v>
      </c>
      <c r="AD216" s="736">
        <v>44.658184049999932</v>
      </c>
      <c r="AE216" s="736">
        <v>44.658184049999932</v>
      </c>
      <c r="AF216" s="736">
        <v>44.658184049999932</v>
      </c>
      <c r="AG216" s="736">
        <v>44.658184049999932</v>
      </c>
      <c r="AH216" s="736">
        <v>44.658184049999932</v>
      </c>
      <c r="AI216" s="736">
        <v>44.658184049999932</v>
      </c>
      <c r="AJ216" s="736">
        <v>44.658184049999932</v>
      </c>
      <c r="AK216" s="736">
        <v>44.658184049999932</v>
      </c>
      <c r="AL216" s="736">
        <v>44.658184049999932</v>
      </c>
      <c r="AM216" s="736">
        <v>44.658184049999932</v>
      </c>
      <c r="AN216" s="736"/>
      <c r="AO216" s="736"/>
      <c r="AP216" s="50"/>
      <c r="AQ216" s="736"/>
      <c r="AR216" s="736"/>
      <c r="AS216" s="736"/>
      <c r="AT216" s="736"/>
      <c r="AU216" s="736"/>
      <c r="AV216" s="736"/>
      <c r="AW216" s="736"/>
      <c r="AX216" s="736">
        <v>675144.92916666728</v>
      </c>
      <c r="AY216" s="736">
        <v>675144.92916666728</v>
      </c>
      <c r="AZ216" s="736">
        <v>675144.92916666728</v>
      </c>
      <c r="BA216" s="736">
        <v>675144.92916666728</v>
      </c>
      <c r="BB216" s="736">
        <v>675144.92916666728</v>
      </c>
      <c r="BC216" s="736">
        <v>675144.92916666728</v>
      </c>
      <c r="BD216" s="736">
        <v>675144.92916666728</v>
      </c>
      <c r="BE216" s="736">
        <v>675144.92916666728</v>
      </c>
      <c r="BF216" s="736">
        <v>675144.92916666728</v>
      </c>
      <c r="BG216" s="736">
        <v>675144.92916666728</v>
      </c>
      <c r="BH216" s="736">
        <v>675144.92916666728</v>
      </c>
      <c r="BI216" s="736">
        <v>675144.92916666728</v>
      </c>
      <c r="BJ216" s="736">
        <v>675144.92916666728</v>
      </c>
      <c r="BK216" s="736">
        <v>675144.92916666728</v>
      </c>
      <c r="BL216" s="736">
        <v>675144.92916666728</v>
      </c>
      <c r="BM216" s="736">
        <v>675144.92916666728</v>
      </c>
      <c r="BN216" s="736">
        <v>675144.92916666728</v>
      </c>
      <c r="BO216" s="736">
        <v>675144.92916666728</v>
      </c>
      <c r="BP216" s="736">
        <v>675144.92916666728</v>
      </c>
      <c r="BQ216" s="736">
        <v>675144.92916666728</v>
      </c>
      <c r="BR216" s="736">
        <v>675144.92916666728</v>
      </c>
      <c r="BS216" s="736">
        <v>675144.92916666728</v>
      </c>
      <c r="BT216" s="736">
        <v>675144.92916666728</v>
      </c>
    </row>
    <row r="217" spans="2:72">
      <c r="B217" s="733"/>
      <c r="C217" s="733"/>
      <c r="D217" s="733" t="s">
        <v>788</v>
      </c>
      <c r="E217" s="733"/>
      <c r="F217" s="733"/>
      <c r="G217" s="733"/>
      <c r="H217" s="733">
        <v>2018</v>
      </c>
      <c r="I217" s="641" t="s">
        <v>576</v>
      </c>
      <c r="J217" s="641" t="s">
        <v>587</v>
      </c>
      <c r="L217" s="736"/>
      <c r="M217" s="736"/>
      <c r="N217" s="736"/>
      <c r="O217" s="736"/>
      <c r="P217" s="736"/>
      <c r="Q217" s="736"/>
      <c r="R217" s="736"/>
      <c r="S217" s="736"/>
      <c r="T217" s="736"/>
      <c r="U217" s="736"/>
      <c r="V217" s="736"/>
      <c r="W217" s="736"/>
      <c r="X217" s="736"/>
      <c r="Y217" s="736"/>
      <c r="Z217" s="736"/>
      <c r="AA217" s="736"/>
      <c r="AB217" s="736"/>
      <c r="AC217" s="736"/>
      <c r="AD217" s="736"/>
      <c r="AE217" s="736"/>
      <c r="AF217" s="736"/>
      <c r="AG217" s="736"/>
      <c r="AH217" s="736"/>
      <c r="AI217" s="736"/>
      <c r="AJ217" s="736"/>
      <c r="AK217" s="736"/>
      <c r="AL217" s="736"/>
      <c r="AM217" s="736"/>
      <c r="AN217" s="736"/>
      <c r="AO217" s="736"/>
      <c r="AP217" s="50"/>
      <c r="AQ217" s="736"/>
      <c r="AR217" s="736"/>
      <c r="AS217" s="736"/>
      <c r="AT217" s="736"/>
      <c r="AU217" s="736"/>
      <c r="AV217" s="736"/>
      <c r="AW217" s="736"/>
      <c r="AX217" s="736">
        <v>0</v>
      </c>
      <c r="AY217" s="736">
        <v>0</v>
      </c>
      <c r="AZ217" s="736">
        <v>0</v>
      </c>
      <c r="BA217" s="736">
        <v>0</v>
      </c>
      <c r="BB217" s="736">
        <v>0</v>
      </c>
      <c r="BC217" s="736">
        <v>0</v>
      </c>
      <c r="BD217" s="736">
        <v>0</v>
      </c>
      <c r="BE217" s="736">
        <v>0</v>
      </c>
      <c r="BF217" s="736">
        <v>0</v>
      </c>
      <c r="BG217" s="736">
        <v>0</v>
      </c>
      <c r="BH217" s="736">
        <v>0</v>
      </c>
      <c r="BI217" s="736">
        <v>0</v>
      </c>
      <c r="BJ217" s="736">
        <v>0</v>
      </c>
      <c r="BK217" s="736">
        <v>0</v>
      </c>
      <c r="BL217" s="736">
        <v>0</v>
      </c>
      <c r="BM217" s="736">
        <v>0</v>
      </c>
      <c r="BN217" s="736">
        <v>0</v>
      </c>
      <c r="BO217" s="736">
        <v>0</v>
      </c>
      <c r="BP217" s="736">
        <v>0</v>
      </c>
      <c r="BQ217" s="736">
        <v>0</v>
      </c>
      <c r="BR217" s="736">
        <v>0</v>
      </c>
      <c r="BS217" s="736">
        <v>0</v>
      </c>
      <c r="BT217" s="736">
        <v>0</v>
      </c>
    </row>
    <row r="218" spans="2:72">
      <c r="B218" s="733"/>
      <c r="C218" s="733"/>
      <c r="D218" s="733" t="s">
        <v>121</v>
      </c>
      <c r="E218" s="733"/>
      <c r="F218" s="733"/>
      <c r="G218" s="733"/>
      <c r="H218" s="733">
        <v>2018</v>
      </c>
      <c r="I218" s="641" t="s">
        <v>576</v>
      </c>
      <c r="J218" s="641" t="s">
        <v>587</v>
      </c>
      <c r="L218" s="736"/>
      <c r="M218" s="736"/>
      <c r="N218" s="736"/>
      <c r="O218" s="736"/>
      <c r="P218" s="736"/>
      <c r="Q218" s="736"/>
      <c r="R218" s="736"/>
      <c r="S218" s="736"/>
      <c r="T218" s="736"/>
      <c r="U218" s="736"/>
      <c r="V218" s="736"/>
      <c r="W218" s="736"/>
      <c r="X218" s="736"/>
      <c r="Y218" s="736"/>
      <c r="Z218" s="736"/>
      <c r="AA218" s="736"/>
      <c r="AB218" s="736"/>
      <c r="AC218" s="736"/>
      <c r="AD218" s="736"/>
      <c r="AE218" s="736"/>
      <c r="AF218" s="736"/>
      <c r="AG218" s="736"/>
      <c r="AH218" s="736"/>
      <c r="AI218" s="736"/>
      <c r="AJ218" s="736"/>
      <c r="AK218" s="736"/>
      <c r="AL218" s="736"/>
      <c r="AM218" s="736"/>
      <c r="AN218" s="736"/>
      <c r="AO218" s="736"/>
      <c r="AP218" s="50"/>
      <c r="AQ218" s="736"/>
      <c r="AR218" s="736"/>
      <c r="AS218" s="736"/>
      <c r="AT218" s="736"/>
      <c r="AU218" s="736"/>
      <c r="AV218" s="736"/>
      <c r="AW218" s="736"/>
      <c r="AX218" s="736">
        <v>0</v>
      </c>
      <c r="AY218" s="736">
        <v>0</v>
      </c>
      <c r="AZ218" s="736">
        <v>0</v>
      </c>
      <c r="BA218" s="736">
        <v>0</v>
      </c>
      <c r="BB218" s="736">
        <v>0</v>
      </c>
      <c r="BC218" s="736">
        <v>0</v>
      </c>
      <c r="BD218" s="736">
        <v>0</v>
      </c>
      <c r="BE218" s="736">
        <v>0</v>
      </c>
      <c r="BF218" s="736">
        <v>0</v>
      </c>
      <c r="BG218" s="736">
        <v>0</v>
      </c>
      <c r="BH218" s="736">
        <v>0</v>
      </c>
      <c r="BI218" s="736">
        <v>0</v>
      </c>
      <c r="BJ218" s="736">
        <v>0</v>
      </c>
      <c r="BK218" s="736">
        <v>0</v>
      </c>
      <c r="BL218" s="736">
        <v>0</v>
      </c>
      <c r="BM218" s="736">
        <v>0</v>
      </c>
      <c r="BN218" s="736">
        <v>0</v>
      </c>
      <c r="BO218" s="736">
        <v>0</v>
      </c>
      <c r="BP218" s="736">
        <v>0</v>
      </c>
      <c r="BQ218" s="736">
        <v>0</v>
      </c>
      <c r="BR218" s="736">
        <v>0</v>
      </c>
      <c r="BS218" s="736">
        <v>0</v>
      </c>
      <c r="BT218" s="736">
        <v>0</v>
      </c>
    </row>
    <row r="219" spans="2:72">
      <c r="B219" s="733"/>
      <c r="C219" s="733"/>
      <c r="D219" s="733" t="s">
        <v>120</v>
      </c>
      <c r="E219" s="733"/>
      <c r="F219" s="733"/>
      <c r="G219" s="733"/>
      <c r="H219" s="733">
        <v>2018</v>
      </c>
      <c r="I219" s="641" t="s">
        <v>576</v>
      </c>
      <c r="J219" s="641" t="s">
        <v>587</v>
      </c>
      <c r="L219" s="736"/>
      <c r="M219" s="736"/>
      <c r="N219" s="736"/>
      <c r="O219" s="736"/>
      <c r="P219" s="736"/>
      <c r="Q219" s="736"/>
      <c r="R219" s="736"/>
      <c r="S219" s="736">
        <v>57.762539469686509</v>
      </c>
      <c r="T219" s="736">
        <v>57.762539469686509</v>
      </c>
      <c r="U219" s="736">
        <v>57.762539469686509</v>
      </c>
      <c r="V219" s="736">
        <v>57.762539469686509</v>
      </c>
      <c r="W219" s="736">
        <v>57.762539469686509</v>
      </c>
      <c r="X219" s="736">
        <v>57.762539469686509</v>
      </c>
      <c r="Y219" s="736">
        <v>57.762539469686509</v>
      </c>
      <c r="Z219" s="736">
        <v>57.762539469686509</v>
      </c>
      <c r="AA219" s="736">
        <v>57.762539469686509</v>
      </c>
      <c r="AB219" s="736">
        <v>57.762539469686509</v>
      </c>
      <c r="AC219" s="736">
        <v>57.762539469686509</v>
      </c>
      <c r="AD219" s="736">
        <v>57.762539469686509</v>
      </c>
      <c r="AE219" s="736">
        <v>57.762539469686509</v>
      </c>
      <c r="AF219" s="736">
        <v>57.762539469686509</v>
      </c>
      <c r="AG219" s="736">
        <v>57.762539469686509</v>
      </c>
      <c r="AH219" s="736">
        <v>57.762539469686509</v>
      </c>
      <c r="AI219" s="736">
        <v>57.762539469686509</v>
      </c>
      <c r="AJ219" s="736">
        <v>57.762539469686509</v>
      </c>
      <c r="AK219" s="736">
        <v>57.762539469686509</v>
      </c>
      <c r="AL219" s="736">
        <v>57.762539469686509</v>
      </c>
      <c r="AM219" s="736">
        <v>57.762539469686509</v>
      </c>
      <c r="AN219" s="736"/>
      <c r="AO219" s="736"/>
      <c r="AP219" s="50"/>
      <c r="AQ219" s="736"/>
      <c r="AR219" s="736"/>
      <c r="AS219" s="736"/>
      <c r="AT219" s="736"/>
      <c r="AU219" s="736"/>
      <c r="AV219" s="736"/>
      <c r="AW219" s="736"/>
      <c r="AX219" s="736">
        <v>355040.03617351619</v>
      </c>
      <c r="AY219" s="736">
        <v>355040.03617351619</v>
      </c>
      <c r="AZ219" s="736">
        <v>355040.03617351619</v>
      </c>
      <c r="BA219" s="736">
        <v>355040.03617351619</v>
      </c>
      <c r="BB219" s="736">
        <v>355040.03617351619</v>
      </c>
      <c r="BC219" s="736">
        <v>355040.03617351619</v>
      </c>
      <c r="BD219" s="736">
        <v>355040.03617351619</v>
      </c>
      <c r="BE219" s="736">
        <v>355040.03617351619</v>
      </c>
      <c r="BF219" s="736">
        <v>355040.03617351619</v>
      </c>
      <c r="BG219" s="736">
        <v>355040.03617351619</v>
      </c>
      <c r="BH219" s="736">
        <v>355040.03617351619</v>
      </c>
      <c r="BI219" s="736">
        <v>355040.03617351619</v>
      </c>
      <c r="BJ219" s="736">
        <v>355040.03617351619</v>
      </c>
      <c r="BK219" s="736">
        <v>355040.03617351619</v>
      </c>
      <c r="BL219" s="736">
        <v>355040.03617351619</v>
      </c>
      <c r="BM219" s="736">
        <v>355040.03617351619</v>
      </c>
      <c r="BN219" s="736">
        <v>355040.03617351619</v>
      </c>
      <c r="BO219" s="736">
        <v>355040.03617351619</v>
      </c>
      <c r="BP219" s="736">
        <v>355040.03617351619</v>
      </c>
      <c r="BQ219" s="736">
        <v>355040.03617351619</v>
      </c>
      <c r="BR219" s="736">
        <v>355040.03617351619</v>
      </c>
      <c r="BS219" s="736">
        <v>355040.03617351619</v>
      </c>
      <c r="BT219" s="736">
        <v>355040.03617351619</v>
      </c>
    </row>
    <row r="220" spans="2:72">
      <c r="B220" s="733"/>
      <c r="C220" s="733"/>
      <c r="D220" s="733" t="s">
        <v>774</v>
      </c>
      <c r="E220" s="733"/>
      <c r="F220" s="733"/>
      <c r="G220" s="733"/>
      <c r="H220" s="733">
        <v>2018</v>
      </c>
      <c r="I220" s="641" t="s">
        <v>576</v>
      </c>
      <c r="J220" s="641" t="s">
        <v>587</v>
      </c>
      <c r="L220" s="736"/>
      <c r="M220" s="736"/>
      <c r="N220" s="736"/>
      <c r="O220" s="736"/>
      <c r="P220" s="736"/>
      <c r="Q220" s="736"/>
      <c r="R220" s="736"/>
      <c r="S220" s="736"/>
      <c r="T220" s="736"/>
      <c r="U220" s="736"/>
      <c r="V220" s="736"/>
      <c r="W220" s="736"/>
      <c r="X220" s="736"/>
      <c r="Y220" s="736"/>
      <c r="Z220" s="736"/>
      <c r="AA220" s="736"/>
      <c r="AB220" s="736"/>
      <c r="AC220" s="736"/>
      <c r="AD220" s="736"/>
      <c r="AE220" s="736"/>
      <c r="AF220" s="736"/>
      <c r="AG220" s="736"/>
      <c r="AH220" s="736"/>
      <c r="AI220" s="736"/>
      <c r="AJ220" s="736"/>
      <c r="AK220" s="736"/>
      <c r="AL220" s="736"/>
      <c r="AM220" s="736"/>
      <c r="AN220" s="736"/>
      <c r="AO220" s="736"/>
      <c r="AP220" s="50"/>
      <c r="AQ220" s="736"/>
      <c r="AR220" s="736"/>
      <c r="AS220" s="736"/>
      <c r="AT220" s="736"/>
      <c r="AU220" s="736"/>
      <c r="AV220" s="736"/>
      <c r="AW220" s="736"/>
      <c r="AX220" s="736">
        <v>0</v>
      </c>
      <c r="AY220" s="736">
        <v>0</v>
      </c>
      <c r="AZ220" s="736">
        <v>0</v>
      </c>
      <c r="BA220" s="736">
        <v>0</v>
      </c>
      <c r="BB220" s="736">
        <v>0</v>
      </c>
      <c r="BC220" s="736">
        <v>0</v>
      </c>
      <c r="BD220" s="736">
        <v>0</v>
      </c>
      <c r="BE220" s="736">
        <v>0</v>
      </c>
      <c r="BF220" s="736">
        <v>0</v>
      </c>
      <c r="BG220" s="736">
        <v>0</v>
      </c>
      <c r="BH220" s="736">
        <v>0</v>
      </c>
      <c r="BI220" s="736">
        <v>0</v>
      </c>
      <c r="BJ220" s="736">
        <v>0</v>
      </c>
      <c r="BK220" s="736">
        <v>0</v>
      </c>
      <c r="BL220" s="736">
        <v>0</v>
      </c>
      <c r="BM220" s="736">
        <v>0</v>
      </c>
      <c r="BN220" s="736">
        <v>0</v>
      </c>
      <c r="BO220" s="736">
        <v>0</v>
      </c>
      <c r="BP220" s="736">
        <v>0</v>
      </c>
      <c r="BQ220" s="736">
        <v>0</v>
      </c>
      <c r="BR220" s="736">
        <v>0</v>
      </c>
      <c r="BS220" s="736">
        <v>0</v>
      </c>
      <c r="BT220" s="736">
        <v>0</v>
      </c>
    </row>
    <row r="221" spans="2:72">
      <c r="B221" s="733"/>
      <c r="C221" s="733"/>
      <c r="D221" s="733" t="s">
        <v>791</v>
      </c>
      <c r="E221" s="733"/>
      <c r="F221" s="733"/>
      <c r="G221" s="733"/>
      <c r="H221" s="733">
        <v>2018</v>
      </c>
      <c r="I221" s="641" t="s">
        <v>576</v>
      </c>
      <c r="J221" s="641" t="s">
        <v>587</v>
      </c>
      <c r="L221" s="736"/>
      <c r="M221" s="736"/>
      <c r="N221" s="736"/>
      <c r="O221" s="736"/>
      <c r="P221" s="736"/>
      <c r="Q221" s="736"/>
      <c r="R221" s="736"/>
      <c r="S221" s="736">
        <v>43.287535713017228</v>
      </c>
      <c r="T221" s="736">
        <v>43.287535713017228</v>
      </c>
      <c r="U221" s="736">
        <v>43.287535713017228</v>
      </c>
      <c r="V221" s="736">
        <v>43.287535713017228</v>
      </c>
      <c r="W221" s="736">
        <v>43.287535713017228</v>
      </c>
      <c r="X221" s="736">
        <v>43.287535713017228</v>
      </c>
      <c r="Y221" s="736">
        <v>43.287535713017228</v>
      </c>
      <c r="Z221" s="736">
        <v>43.287535713017228</v>
      </c>
      <c r="AA221" s="736">
        <v>43.287535713017228</v>
      </c>
      <c r="AB221" s="736">
        <v>43.287535713017228</v>
      </c>
      <c r="AC221" s="736">
        <v>43.287535713017228</v>
      </c>
      <c r="AD221" s="736">
        <v>43.287535713017228</v>
      </c>
      <c r="AE221" s="736">
        <v>43.287535713017228</v>
      </c>
      <c r="AF221" s="736">
        <v>43.287535713017228</v>
      </c>
      <c r="AG221" s="736">
        <v>43.287535713017228</v>
      </c>
      <c r="AH221" s="736">
        <v>43.287535713017228</v>
      </c>
      <c r="AI221" s="736">
        <v>43.287535713017228</v>
      </c>
      <c r="AJ221" s="736">
        <v>43.287535713017228</v>
      </c>
      <c r="AK221" s="736">
        <v>43.287535713017228</v>
      </c>
      <c r="AL221" s="736">
        <v>43.287535713017228</v>
      </c>
      <c r="AM221" s="736">
        <v>43.287535713017228</v>
      </c>
      <c r="AN221" s="736"/>
      <c r="AO221" s="736"/>
      <c r="AP221" s="50"/>
      <c r="AQ221" s="736"/>
      <c r="AR221" s="736"/>
      <c r="AS221" s="736"/>
      <c r="AT221" s="736"/>
      <c r="AU221" s="736"/>
      <c r="AV221" s="736"/>
      <c r="AW221" s="736"/>
      <c r="AX221" s="736">
        <v>184200.95299049604</v>
      </c>
      <c r="AY221" s="736">
        <v>184200.95299049604</v>
      </c>
      <c r="AZ221" s="736">
        <v>184200.95299049604</v>
      </c>
      <c r="BA221" s="736">
        <v>184200.95299049604</v>
      </c>
      <c r="BB221" s="736">
        <v>184200.95299049604</v>
      </c>
      <c r="BC221" s="736">
        <v>184200.95299049604</v>
      </c>
      <c r="BD221" s="736">
        <v>184200.95299049604</v>
      </c>
      <c r="BE221" s="736">
        <v>184200.95299049604</v>
      </c>
      <c r="BF221" s="736">
        <v>184200.95299049604</v>
      </c>
      <c r="BG221" s="736">
        <v>184200.95299049604</v>
      </c>
      <c r="BH221" s="736">
        <v>184200.95299049604</v>
      </c>
      <c r="BI221" s="736">
        <v>184200.95299049604</v>
      </c>
      <c r="BJ221" s="736">
        <v>184200.95299049604</v>
      </c>
      <c r="BK221" s="736">
        <v>184200.95299049604</v>
      </c>
      <c r="BL221" s="736">
        <v>184200.95299049604</v>
      </c>
      <c r="BM221" s="736">
        <v>184200.95299049604</v>
      </c>
      <c r="BN221" s="736">
        <v>184200.95299049604</v>
      </c>
      <c r="BO221" s="736">
        <v>184200.95299049604</v>
      </c>
      <c r="BP221" s="736">
        <v>184200.95299049604</v>
      </c>
      <c r="BQ221" s="736">
        <v>184200.95299049604</v>
      </c>
      <c r="BR221" s="736">
        <v>184200.95299049604</v>
      </c>
      <c r="BS221" s="736">
        <v>184200.95299049604</v>
      </c>
      <c r="BT221" s="736">
        <v>184200.95299049604</v>
      </c>
    </row>
    <row r="222" spans="2:72">
      <c r="B222" s="733"/>
      <c r="C222" s="733"/>
      <c r="D222" s="733" t="s">
        <v>792</v>
      </c>
      <c r="E222" s="733"/>
      <c r="F222" s="733"/>
      <c r="G222" s="733"/>
      <c r="H222" s="733">
        <v>2018</v>
      </c>
      <c r="I222" s="641" t="s">
        <v>576</v>
      </c>
      <c r="J222" s="641" t="s">
        <v>587</v>
      </c>
      <c r="L222" s="736"/>
      <c r="M222" s="736"/>
      <c r="N222" s="736"/>
      <c r="O222" s="736"/>
      <c r="P222" s="736"/>
      <c r="Q222" s="736"/>
      <c r="R222" s="736"/>
      <c r="S222" s="736">
        <v>259.46369192699797</v>
      </c>
      <c r="T222" s="736">
        <v>259.46369192699797</v>
      </c>
      <c r="U222" s="736">
        <v>259.46369192699797</v>
      </c>
      <c r="V222" s="736">
        <v>259.46369192699797</v>
      </c>
      <c r="W222" s="736">
        <v>259.46369192699797</v>
      </c>
      <c r="X222" s="736">
        <v>259.46369192699797</v>
      </c>
      <c r="Y222" s="736">
        <v>259.46369192699797</v>
      </c>
      <c r="Z222" s="736">
        <v>259.46369192699797</v>
      </c>
      <c r="AA222" s="736">
        <v>259.46369192699797</v>
      </c>
      <c r="AB222" s="736">
        <v>259.46369192699797</v>
      </c>
      <c r="AC222" s="736">
        <v>259.46369192699797</v>
      </c>
      <c r="AD222" s="736">
        <v>259.46369192699797</v>
      </c>
      <c r="AE222" s="736">
        <v>259.46369192699797</v>
      </c>
      <c r="AF222" s="736">
        <v>259.46369192699797</v>
      </c>
      <c r="AG222" s="736">
        <v>259.46369192699797</v>
      </c>
      <c r="AH222" s="736">
        <v>259.46369192699797</v>
      </c>
      <c r="AI222" s="736">
        <v>259.46369192699797</v>
      </c>
      <c r="AJ222" s="736">
        <v>259.46369192699797</v>
      </c>
      <c r="AK222" s="736">
        <v>259.46369192699797</v>
      </c>
      <c r="AL222" s="736">
        <v>259.46369192699797</v>
      </c>
      <c r="AM222" s="736">
        <v>259.46369192699797</v>
      </c>
      <c r="AN222" s="736"/>
      <c r="AO222" s="736"/>
      <c r="AP222" s="50"/>
      <c r="AQ222" s="736"/>
      <c r="AR222" s="736"/>
      <c r="AS222" s="736"/>
      <c r="AT222" s="736"/>
      <c r="AU222" s="736"/>
      <c r="AV222" s="736"/>
      <c r="AW222" s="736"/>
      <c r="AX222" s="736">
        <v>744554.17736928631</v>
      </c>
      <c r="AY222" s="736">
        <v>744554.17736928631</v>
      </c>
      <c r="AZ222" s="736">
        <v>744554.17736928631</v>
      </c>
      <c r="BA222" s="736">
        <v>744554.17736928631</v>
      </c>
      <c r="BB222" s="736">
        <v>744554.17736928631</v>
      </c>
      <c r="BC222" s="736">
        <v>744554.17736928631</v>
      </c>
      <c r="BD222" s="736">
        <v>744554.17736928631</v>
      </c>
      <c r="BE222" s="736">
        <v>744554.17736928631</v>
      </c>
      <c r="BF222" s="736">
        <v>744554.17736928631</v>
      </c>
      <c r="BG222" s="736">
        <v>744554.17736928631</v>
      </c>
      <c r="BH222" s="736">
        <v>744554.17736928631</v>
      </c>
      <c r="BI222" s="736">
        <v>744554.17736928631</v>
      </c>
      <c r="BJ222" s="736">
        <v>744554.17736928631</v>
      </c>
      <c r="BK222" s="736">
        <v>744554.17736928631</v>
      </c>
      <c r="BL222" s="736">
        <v>744554.17736928631</v>
      </c>
      <c r="BM222" s="736">
        <v>744554.17736928631</v>
      </c>
      <c r="BN222" s="736">
        <v>744554.17736928631</v>
      </c>
      <c r="BO222" s="736">
        <v>744554.17736928631</v>
      </c>
      <c r="BP222" s="736">
        <v>744554.17736928631</v>
      </c>
      <c r="BQ222" s="736">
        <v>744554.17736928631</v>
      </c>
      <c r="BR222" s="736">
        <v>744554.17736928631</v>
      </c>
      <c r="BS222" s="736">
        <v>744554.17736928631</v>
      </c>
      <c r="BT222" s="736">
        <v>744554.17736928631</v>
      </c>
    </row>
    <row r="223" spans="2:72">
      <c r="B223" s="733"/>
      <c r="C223" s="733"/>
      <c r="D223" s="733" t="s">
        <v>124</v>
      </c>
      <c r="E223" s="733"/>
      <c r="F223" s="733"/>
      <c r="G223" s="733"/>
      <c r="H223" s="733">
        <v>2018</v>
      </c>
      <c r="I223" s="641" t="s">
        <v>576</v>
      </c>
      <c r="J223" s="641" t="s">
        <v>587</v>
      </c>
      <c r="L223" s="736"/>
      <c r="M223" s="736"/>
      <c r="N223" s="736"/>
      <c r="O223" s="736"/>
      <c r="P223" s="736"/>
      <c r="Q223" s="736"/>
      <c r="R223" s="736"/>
      <c r="S223" s="736"/>
      <c r="T223" s="736"/>
      <c r="U223" s="736"/>
      <c r="V223" s="736"/>
      <c r="W223" s="736"/>
      <c r="X223" s="736"/>
      <c r="Y223" s="736"/>
      <c r="Z223" s="736"/>
      <c r="AA223" s="736"/>
      <c r="AB223" s="736"/>
      <c r="AC223" s="736"/>
      <c r="AD223" s="736"/>
      <c r="AE223" s="736"/>
      <c r="AF223" s="736"/>
      <c r="AG223" s="736"/>
      <c r="AH223" s="736"/>
      <c r="AI223" s="736"/>
      <c r="AJ223" s="736"/>
      <c r="AK223" s="736"/>
      <c r="AL223" s="736"/>
      <c r="AM223" s="736"/>
      <c r="AN223" s="736"/>
      <c r="AO223" s="736"/>
      <c r="AP223" s="50"/>
      <c r="AQ223" s="736"/>
      <c r="AR223" s="736"/>
      <c r="AS223" s="736"/>
      <c r="AT223" s="736"/>
      <c r="AU223" s="736"/>
      <c r="AV223" s="736"/>
      <c r="AW223" s="736"/>
      <c r="AX223" s="736">
        <v>0</v>
      </c>
      <c r="AY223" s="736">
        <v>0</v>
      </c>
      <c r="AZ223" s="736">
        <v>0</v>
      </c>
      <c r="BA223" s="736">
        <v>0</v>
      </c>
      <c r="BB223" s="736">
        <v>0</v>
      </c>
      <c r="BC223" s="736">
        <v>0</v>
      </c>
      <c r="BD223" s="736">
        <v>0</v>
      </c>
      <c r="BE223" s="736">
        <v>0</v>
      </c>
      <c r="BF223" s="736">
        <v>0</v>
      </c>
      <c r="BG223" s="736">
        <v>0</v>
      </c>
      <c r="BH223" s="736">
        <v>0</v>
      </c>
      <c r="BI223" s="736">
        <v>0</v>
      </c>
      <c r="BJ223" s="736">
        <v>0</v>
      </c>
      <c r="BK223" s="736">
        <v>0</v>
      </c>
      <c r="BL223" s="736">
        <v>0</v>
      </c>
      <c r="BM223" s="736">
        <v>0</v>
      </c>
      <c r="BN223" s="736">
        <v>0</v>
      </c>
      <c r="BO223" s="736">
        <v>0</v>
      </c>
      <c r="BP223" s="736">
        <v>0</v>
      </c>
      <c r="BQ223" s="736">
        <v>0</v>
      </c>
      <c r="BR223" s="736">
        <v>0</v>
      </c>
      <c r="BS223" s="736">
        <v>0</v>
      </c>
      <c r="BT223" s="736">
        <v>0</v>
      </c>
    </row>
    <row r="224" spans="2:72">
      <c r="B224" s="733"/>
      <c r="C224" s="733"/>
      <c r="D224" s="733" t="s">
        <v>123</v>
      </c>
      <c r="E224" s="733"/>
      <c r="F224" s="733"/>
      <c r="G224" s="733"/>
      <c r="H224" s="733">
        <v>2018</v>
      </c>
      <c r="I224" s="641" t="s">
        <v>576</v>
      </c>
      <c r="J224" s="641" t="s">
        <v>587</v>
      </c>
      <c r="L224" s="736"/>
      <c r="M224" s="736"/>
      <c r="N224" s="736"/>
      <c r="O224" s="736"/>
      <c r="P224" s="736"/>
      <c r="Q224" s="736"/>
      <c r="R224" s="736"/>
      <c r="S224" s="736"/>
      <c r="T224" s="736"/>
      <c r="U224" s="736"/>
      <c r="V224" s="736"/>
      <c r="W224" s="736"/>
      <c r="X224" s="736"/>
      <c r="Y224" s="736"/>
      <c r="Z224" s="736"/>
      <c r="AA224" s="736"/>
      <c r="AB224" s="736"/>
      <c r="AC224" s="736"/>
      <c r="AD224" s="736"/>
      <c r="AE224" s="736"/>
      <c r="AF224" s="736"/>
      <c r="AG224" s="736"/>
      <c r="AH224" s="736"/>
      <c r="AI224" s="736"/>
      <c r="AJ224" s="736"/>
      <c r="AK224" s="736"/>
      <c r="AL224" s="736"/>
      <c r="AM224" s="736"/>
      <c r="AN224" s="736"/>
      <c r="AO224" s="736"/>
      <c r="AP224" s="50"/>
      <c r="AQ224" s="736"/>
      <c r="AR224" s="736"/>
      <c r="AS224" s="736"/>
      <c r="AT224" s="736"/>
      <c r="AU224" s="736"/>
      <c r="AV224" s="736"/>
      <c r="AW224" s="736"/>
      <c r="AX224" s="736">
        <v>0</v>
      </c>
      <c r="AY224" s="736">
        <v>0</v>
      </c>
      <c r="AZ224" s="736">
        <v>0</v>
      </c>
      <c r="BA224" s="736">
        <v>0</v>
      </c>
      <c r="BB224" s="736">
        <v>0</v>
      </c>
      <c r="BC224" s="736">
        <v>0</v>
      </c>
      <c r="BD224" s="736">
        <v>0</v>
      </c>
      <c r="BE224" s="736">
        <v>0</v>
      </c>
      <c r="BF224" s="736">
        <v>0</v>
      </c>
      <c r="BG224" s="736">
        <v>0</v>
      </c>
      <c r="BH224" s="736">
        <v>0</v>
      </c>
      <c r="BI224" s="736">
        <v>0</v>
      </c>
      <c r="BJ224" s="736">
        <v>0</v>
      </c>
      <c r="BK224" s="736">
        <v>0</v>
      </c>
      <c r="BL224" s="736">
        <v>0</v>
      </c>
      <c r="BM224" s="736">
        <v>0</v>
      </c>
      <c r="BN224" s="736">
        <v>0</v>
      </c>
      <c r="BO224" s="736">
        <v>0</v>
      </c>
      <c r="BP224" s="736">
        <v>0</v>
      </c>
      <c r="BQ224" s="736">
        <v>0</v>
      </c>
      <c r="BR224" s="736">
        <v>0</v>
      </c>
      <c r="BS224" s="736">
        <v>0</v>
      </c>
      <c r="BT224" s="736">
        <v>0</v>
      </c>
    </row>
    <row r="225" spans="2:72">
      <c r="B225" s="733"/>
      <c r="C225" s="733"/>
      <c r="D225" s="733" t="s">
        <v>791</v>
      </c>
      <c r="E225" s="733"/>
      <c r="F225" s="733"/>
      <c r="G225" s="733"/>
      <c r="H225" s="733">
        <v>2019</v>
      </c>
      <c r="I225" s="632" t="s">
        <v>577</v>
      </c>
      <c r="J225" s="641" t="s">
        <v>587</v>
      </c>
      <c r="L225" s="736"/>
      <c r="M225" s="736"/>
      <c r="N225" s="736"/>
      <c r="O225" s="736"/>
      <c r="P225" s="736"/>
      <c r="Q225" s="736"/>
      <c r="R225" s="736"/>
      <c r="S225" s="736"/>
      <c r="T225" s="736">
        <v>2.8399987777700377</v>
      </c>
      <c r="U225" s="736">
        <f>T225</f>
        <v>2.8399987777700377</v>
      </c>
      <c r="V225" s="736">
        <f t="shared" ref="V225:AM225" si="0">U225</f>
        <v>2.8399987777700377</v>
      </c>
      <c r="W225" s="736">
        <f t="shared" si="0"/>
        <v>2.8399987777700377</v>
      </c>
      <c r="X225" s="736">
        <f t="shared" si="0"/>
        <v>2.8399987777700377</v>
      </c>
      <c r="Y225" s="736">
        <f t="shared" si="0"/>
        <v>2.8399987777700377</v>
      </c>
      <c r="Z225" s="736">
        <f t="shared" si="0"/>
        <v>2.8399987777700377</v>
      </c>
      <c r="AA225" s="736">
        <f t="shared" si="0"/>
        <v>2.8399987777700377</v>
      </c>
      <c r="AB225" s="736">
        <f t="shared" si="0"/>
        <v>2.8399987777700377</v>
      </c>
      <c r="AC225" s="736">
        <f t="shared" si="0"/>
        <v>2.8399987777700377</v>
      </c>
      <c r="AD225" s="736">
        <f t="shared" si="0"/>
        <v>2.8399987777700377</v>
      </c>
      <c r="AE225" s="736">
        <f t="shared" si="0"/>
        <v>2.8399987777700377</v>
      </c>
      <c r="AF225" s="736">
        <f t="shared" si="0"/>
        <v>2.8399987777700377</v>
      </c>
      <c r="AG225" s="736">
        <f t="shared" si="0"/>
        <v>2.8399987777700377</v>
      </c>
      <c r="AH225" s="736">
        <f t="shared" si="0"/>
        <v>2.8399987777700377</v>
      </c>
      <c r="AI225" s="736">
        <f t="shared" si="0"/>
        <v>2.8399987777700377</v>
      </c>
      <c r="AJ225" s="736">
        <f t="shared" si="0"/>
        <v>2.8399987777700377</v>
      </c>
      <c r="AK225" s="736">
        <f t="shared" si="0"/>
        <v>2.8399987777700377</v>
      </c>
      <c r="AL225" s="736">
        <f t="shared" si="0"/>
        <v>2.8399987777700377</v>
      </c>
      <c r="AM225" s="736">
        <f t="shared" si="0"/>
        <v>2.8399987777700377</v>
      </c>
      <c r="AN225" s="736"/>
      <c r="AO225" s="736"/>
      <c r="AP225" s="50"/>
      <c r="AQ225" s="736">
        <v>0</v>
      </c>
      <c r="AR225" s="736">
        <v>0</v>
      </c>
      <c r="AS225" s="736">
        <v>0</v>
      </c>
      <c r="AT225" s="736">
        <v>0</v>
      </c>
      <c r="AU225" s="736">
        <v>0</v>
      </c>
      <c r="AV225" s="736">
        <v>0</v>
      </c>
      <c r="AW225" s="736">
        <v>0</v>
      </c>
      <c r="AX225" s="736">
        <v>0</v>
      </c>
      <c r="AY225" s="736">
        <v>13073.400397813652</v>
      </c>
      <c r="AZ225" s="736">
        <v>13073.400397813652</v>
      </c>
      <c r="BA225" s="736">
        <v>13073.400397813652</v>
      </c>
      <c r="BB225" s="736">
        <v>13073.400397813652</v>
      </c>
      <c r="BC225" s="736">
        <v>13073.400397813652</v>
      </c>
      <c r="BD225" s="736">
        <v>13073.400397813652</v>
      </c>
      <c r="BE225" s="736">
        <v>13073.400397813652</v>
      </c>
      <c r="BF225" s="736">
        <v>13073.400397813652</v>
      </c>
      <c r="BG225" s="736">
        <v>13073.400397813652</v>
      </c>
      <c r="BH225" s="736">
        <v>13073.400397813652</v>
      </c>
      <c r="BI225" s="736">
        <v>13073.400397813652</v>
      </c>
      <c r="BJ225" s="736">
        <v>13073.400397813652</v>
      </c>
      <c r="BK225" s="736">
        <v>13073.400397813652</v>
      </c>
      <c r="BL225" s="736">
        <v>13073.400397813652</v>
      </c>
      <c r="BM225" s="736">
        <v>13073.400397813652</v>
      </c>
      <c r="BN225" s="736">
        <v>13073.400397813652</v>
      </c>
      <c r="BO225" s="736">
        <v>13073.400397813652</v>
      </c>
      <c r="BP225" s="736">
        <v>13073.400397813652</v>
      </c>
      <c r="BQ225" s="736">
        <v>13073.400397813652</v>
      </c>
      <c r="BR225" s="736">
        <v>13073.400397813652</v>
      </c>
      <c r="BS225" s="736">
        <v>13073.400397813652</v>
      </c>
      <c r="BT225" s="736">
        <v>13073.400397813652</v>
      </c>
    </row>
    <row r="226" spans="2:72">
      <c r="B226" s="733"/>
      <c r="C226" s="733"/>
      <c r="D226" s="733" t="s">
        <v>117</v>
      </c>
      <c r="E226" s="733"/>
      <c r="F226" s="733"/>
      <c r="G226" s="733"/>
      <c r="H226" s="733">
        <v>2019</v>
      </c>
      <c r="I226" s="632" t="s">
        <v>577</v>
      </c>
      <c r="J226" s="641" t="s">
        <v>587</v>
      </c>
      <c r="L226" s="736"/>
      <c r="M226" s="736"/>
      <c r="N226" s="736"/>
      <c r="O226" s="736"/>
      <c r="P226" s="736"/>
      <c r="Q226" s="736"/>
      <c r="R226" s="736"/>
      <c r="S226" s="736"/>
      <c r="T226" s="736">
        <v>0</v>
      </c>
      <c r="U226" s="736"/>
      <c r="V226" s="736"/>
      <c r="W226" s="736"/>
      <c r="X226" s="736"/>
      <c r="Y226" s="736"/>
      <c r="Z226" s="736"/>
      <c r="AA226" s="736"/>
      <c r="AB226" s="736"/>
      <c r="AC226" s="736"/>
      <c r="AD226" s="736"/>
      <c r="AE226" s="736"/>
      <c r="AF226" s="736"/>
      <c r="AG226" s="736"/>
      <c r="AH226" s="736"/>
      <c r="AI226" s="736"/>
      <c r="AJ226" s="736"/>
      <c r="AK226" s="736"/>
      <c r="AL226" s="736"/>
      <c r="AM226" s="736"/>
      <c r="AN226" s="736"/>
      <c r="AO226" s="736"/>
      <c r="AP226" s="50"/>
      <c r="AQ226" s="736"/>
      <c r="AR226" s="736"/>
      <c r="AS226" s="736"/>
      <c r="AT226" s="736"/>
      <c r="AU226" s="736"/>
      <c r="AV226" s="736"/>
      <c r="AW226" s="736"/>
      <c r="AX226" s="736">
        <v>0</v>
      </c>
      <c r="AY226" s="736">
        <v>0</v>
      </c>
      <c r="AZ226" s="736">
        <v>0</v>
      </c>
      <c r="BA226" s="736">
        <v>0</v>
      </c>
      <c r="BB226" s="736">
        <v>0</v>
      </c>
      <c r="BC226" s="736">
        <v>0</v>
      </c>
      <c r="BD226" s="736">
        <v>0</v>
      </c>
      <c r="BE226" s="736">
        <v>0</v>
      </c>
      <c r="BF226" s="736">
        <v>0</v>
      </c>
      <c r="BG226" s="736">
        <v>0</v>
      </c>
      <c r="BH226" s="736">
        <v>0</v>
      </c>
      <c r="BI226" s="736">
        <v>0</v>
      </c>
      <c r="BJ226" s="736">
        <v>0</v>
      </c>
      <c r="BK226" s="736">
        <v>0</v>
      </c>
      <c r="BL226" s="736">
        <v>0</v>
      </c>
      <c r="BM226" s="736">
        <v>0</v>
      </c>
      <c r="BN226" s="736">
        <v>0</v>
      </c>
      <c r="BO226" s="736">
        <v>0</v>
      </c>
      <c r="BP226" s="736">
        <v>0</v>
      </c>
      <c r="BQ226" s="736">
        <v>0</v>
      </c>
      <c r="BR226" s="736">
        <v>0</v>
      </c>
      <c r="BS226" s="736">
        <v>0</v>
      </c>
      <c r="BT226" s="736">
        <v>0</v>
      </c>
    </row>
    <row r="227" spans="2:72">
      <c r="B227" s="733"/>
      <c r="C227" s="733"/>
      <c r="D227" s="733" t="s">
        <v>787</v>
      </c>
      <c r="E227" s="733"/>
      <c r="F227" s="733"/>
      <c r="G227" s="733"/>
      <c r="H227" s="733">
        <v>2019</v>
      </c>
      <c r="I227" s="632" t="s">
        <v>577</v>
      </c>
      <c r="J227" s="641" t="s">
        <v>587</v>
      </c>
      <c r="L227" s="736"/>
      <c r="M227" s="736"/>
      <c r="N227" s="736"/>
      <c r="O227" s="736"/>
      <c r="P227" s="736"/>
      <c r="Q227" s="736"/>
      <c r="R227" s="736"/>
      <c r="S227" s="736"/>
      <c r="T227" s="736">
        <v>42.733199999999989</v>
      </c>
      <c r="U227" s="736">
        <f>T227</f>
        <v>42.733199999999989</v>
      </c>
      <c r="V227" s="736">
        <f t="shared" ref="V227:AM227" si="1">U227</f>
        <v>42.733199999999989</v>
      </c>
      <c r="W227" s="736">
        <f t="shared" si="1"/>
        <v>42.733199999999989</v>
      </c>
      <c r="X227" s="736">
        <f t="shared" si="1"/>
        <v>42.733199999999989</v>
      </c>
      <c r="Y227" s="736">
        <f t="shared" si="1"/>
        <v>42.733199999999989</v>
      </c>
      <c r="Z227" s="736">
        <f t="shared" si="1"/>
        <v>42.733199999999989</v>
      </c>
      <c r="AA227" s="736">
        <f t="shared" si="1"/>
        <v>42.733199999999989</v>
      </c>
      <c r="AB227" s="736">
        <f t="shared" si="1"/>
        <v>42.733199999999989</v>
      </c>
      <c r="AC227" s="736">
        <f t="shared" si="1"/>
        <v>42.733199999999989</v>
      </c>
      <c r="AD227" s="736">
        <f t="shared" si="1"/>
        <v>42.733199999999989</v>
      </c>
      <c r="AE227" s="736">
        <f t="shared" si="1"/>
        <v>42.733199999999989</v>
      </c>
      <c r="AF227" s="736">
        <f t="shared" si="1"/>
        <v>42.733199999999989</v>
      </c>
      <c r="AG227" s="736">
        <f t="shared" si="1"/>
        <v>42.733199999999989</v>
      </c>
      <c r="AH227" s="736">
        <f t="shared" si="1"/>
        <v>42.733199999999989</v>
      </c>
      <c r="AI227" s="736">
        <f t="shared" si="1"/>
        <v>42.733199999999989</v>
      </c>
      <c r="AJ227" s="736">
        <f t="shared" si="1"/>
        <v>42.733199999999989</v>
      </c>
      <c r="AK227" s="736">
        <f t="shared" si="1"/>
        <v>42.733199999999989</v>
      </c>
      <c r="AL227" s="736">
        <f t="shared" si="1"/>
        <v>42.733199999999989</v>
      </c>
      <c r="AM227" s="736">
        <f t="shared" si="1"/>
        <v>42.733199999999989</v>
      </c>
      <c r="AN227" s="736"/>
      <c r="AO227" s="736"/>
      <c r="AP227" s="50"/>
      <c r="AQ227" s="736"/>
      <c r="AR227" s="736"/>
      <c r="AS227" s="736"/>
      <c r="AT227" s="736"/>
      <c r="AU227" s="736"/>
      <c r="AV227" s="736"/>
      <c r="AW227" s="736"/>
      <c r="AX227" s="736">
        <v>0</v>
      </c>
      <c r="AY227" s="736">
        <v>276999.10499999998</v>
      </c>
      <c r="AZ227" s="736">
        <v>276999.10499999998</v>
      </c>
      <c r="BA227" s="736">
        <v>276999.10499999998</v>
      </c>
      <c r="BB227" s="736">
        <v>276999.10499999998</v>
      </c>
      <c r="BC227" s="736">
        <v>276999.10499999998</v>
      </c>
      <c r="BD227" s="736">
        <v>276999.10499999998</v>
      </c>
      <c r="BE227" s="736">
        <v>276999.10499999998</v>
      </c>
      <c r="BF227" s="736">
        <v>276999.10499999998</v>
      </c>
      <c r="BG227" s="736">
        <v>276999.10499999998</v>
      </c>
      <c r="BH227" s="736">
        <v>276999.10499999998</v>
      </c>
      <c r="BI227" s="736">
        <v>276999.10499999998</v>
      </c>
      <c r="BJ227" s="736">
        <v>276999.10499999998</v>
      </c>
      <c r="BK227" s="736">
        <v>276999.10499999998</v>
      </c>
      <c r="BL227" s="736">
        <v>276999.10499999998</v>
      </c>
      <c r="BM227" s="736">
        <v>276999.10499999998</v>
      </c>
      <c r="BN227" s="736">
        <v>276999.10499999998</v>
      </c>
      <c r="BO227" s="736">
        <v>276999.10499999998</v>
      </c>
      <c r="BP227" s="736">
        <v>276999.10499999998</v>
      </c>
      <c r="BQ227" s="736">
        <v>276999.10499999998</v>
      </c>
      <c r="BR227" s="736">
        <v>276999.10499999998</v>
      </c>
      <c r="BS227" s="736">
        <v>276999.10499999998</v>
      </c>
      <c r="BT227" s="736">
        <v>276999.10499999998</v>
      </c>
    </row>
    <row r="228" spans="2:72">
      <c r="B228" s="733"/>
      <c r="C228" s="733"/>
      <c r="D228" s="733" t="s">
        <v>124</v>
      </c>
      <c r="E228" s="733"/>
      <c r="F228" s="733"/>
      <c r="G228" s="733"/>
      <c r="H228" s="733">
        <v>2019</v>
      </c>
      <c r="I228" s="632" t="s">
        <v>577</v>
      </c>
      <c r="J228" s="641" t="s">
        <v>587</v>
      </c>
      <c r="L228" s="736"/>
      <c r="M228" s="736"/>
      <c r="N228" s="736"/>
      <c r="O228" s="736"/>
      <c r="P228" s="736"/>
      <c r="Q228" s="736"/>
      <c r="R228" s="736"/>
      <c r="S228" s="736"/>
      <c r="T228" s="736">
        <v>0</v>
      </c>
      <c r="U228" s="736">
        <v>0</v>
      </c>
      <c r="V228" s="736">
        <v>0</v>
      </c>
      <c r="W228" s="736">
        <v>0</v>
      </c>
      <c r="X228" s="736">
        <v>0</v>
      </c>
      <c r="Y228" s="736">
        <v>0</v>
      </c>
      <c r="Z228" s="736">
        <v>1</v>
      </c>
      <c r="AA228" s="736">
        <v>2</v>
      </c>
      <c r="AB228" s="736">
        <v>3</v>
      </c>
      <c r="AC228" s="736">
        <v>4</v>
      </c>
      <c r="AD228" s="736">
        <v>5</v>
      </c>
      <c r="AE228" s="736">
        <v>6</v>
      </c>
      <c r="AF228" s="736">
        <v>7</v>
      </c>
      <c r="AG228" s="736">
        <v>8</v>
      </c>
      <c r="AH228" s="736">
        <v>9</v>
      </c>
      <c r="AI228" s="736">
        <v>10</v>
      </c>
      <c r="AJ228" s="736">
        <v>11</v>
      </c>
      <c r="AK228" s="736">
        <v>12</v>
      </c>
      <c r="AL228" s="736">
        <v>13</v>
      </c>
      <c r="AM228" s="736">
        <v>14</v>
      </c>
      <c r="AN228" s="736"/>
      <c r="AO228" s="736"/>
      <c r="AP228" s="50"/>
      <c r="AQ228" s="736"/>
      <c r="AR228" s="736"/>
      <c r="AS228" s="736"/>
      <c r="AT228" s="736"/>
      <c r="AU228" s="736"/>
      <c r="AV228" s="736"/>
      <c r="AW228" s="736"/>
      <c r="AX228" s="736">
        <v>0</v>
      </c>
      <c r="AY228" s="736">
        <v>0</v>
      </c>
      <c r="AZ228" s="736">
        <v>0</v>
      </c>
      <c r="BA228" s="736">
        <v>0</v>
      </c>
      <c r="BB228" s="736">
        <v>0</v>
      </c>
      <c r="BC228" s="736">
        <v>0</v>
      </c>
      <c r="BD228" s="736">
        <v>0</v>
      </c>
      <c r="BE228" s="736">
        <v>0</v>
      </c>
      <c r="BF228" s="736">
        <v>0</v>
      </c>
      <c r="BG228" s="736">
        <v>0</v>
      </c>
      <c r="BH228" s="736">
        <v>0</v>
      </c>
      <c r="BI228" s="736">
        <v>0</v>
      </c>
      <c r="BJ228" s="736">
        <v>0</v>
      </c>
      <c r="BK228" s="736">
        <v>0</v>
      </c>
      <c r="BL228" s="736">
        <v>0</v>
      </c>
      <c r="BM228" s="736">
        <v>0</v>
      </c>
      <c r="BN228" s="736">
        <v>0</v>
      </c>
      <c r="BO228" s="736">
        <v>0</v>
      </c>
      <c r="BP228" s="736">
        <v>0</v>
      </c>
      <c r="BQ228" s="736">
        <v>0</v>
      </c>
      <c r="BR228" s="736">
        <v>0</v>
      </c>
      <c r="BS228" s="736">
        <v>0</v>
      </c>
      <c r="BT228" s="736">
        <v>0</v>
      </c>
    </row>
    <row r="229" spans="2:72">
      <c r="B229" s="733"/>
      <c r="C229" s="733"/>
      <c r="D229" s="733" t="s">
        <v>120</v>
      </c>
      <c r="E229" s="733"/>
      <c r="F229" s="733"/>
      <c r="G229" s="733"/>
      <c r="H229" s="733">
        <v>2019</v>
      </c>
      <c r="I229" s="632" t="s">
        <v>577</v>
      </c>
      <c r="J229" s="641" t="s">
        <v>587</v>
      </c>
      <c r="L229" s="736"/>
      <c r="M229" s="736"/>
      <c r="N229" s="736"/>
      <c r="O229" s="736"/>
      <c r="P229" s="736"/>
      <c r="Q229" s="736"/>
      <c r="R229" s="736"/>
      <c r="S229" s="736"/>
      <c r="T229" s="736">
        <v>78.602999999999994</v>
      </c>
      <c r="U229" s="736">
        <f>T229</f>
        <v>78.602999999999994</v>
      </c>
      <c r="V229" s="736">
        <f>U229*0.99</f>
        <v>77.816969999999998</v>
      </c>
      <c r="W229" s="736">
        <f>V229</f>
        <v>77.816969999999998</v>
      </c>
      <c r="X229" s="736">
        <f t="shared" ref="X229:AM235" si="2">W229</f>
        <v>77.816969999999998</v>
      </c>
      <c r="Y229" s="736">
        <f t="shared" si="2"/>
        <v>77.816969999999998</v>
      </c>
      <c r="Z229" s="736">
        <f t="shared" si="2"/>
        <v>77.816969999999998</v>
      </c>
      <c r="AA229" s="736">
        <f t="shared" si="2"/>
        <v>77.816969999999998</v>
      </c>
      <c r="AB229" s="736">
        <f t="shared" si="2"/>
        <v>77.816969999999998</v>
      </c>
      <c r="AC229" s="736">
        <f t="shared" si="2"/>
        <v>77.816969999999998</v>
      </c>
      <c r="AD229" s="736">
        <f t="shared" si="2"/>
        <v>77.816969999999998</v>
      </c>
      <c r="AE229" s="736">
        <f t="shared" si="2"/>
        <v>77.816969999999998</v>
      </c>
      <c r="AF229" s="736">
        <f t="shared" si="2"/>
        <v>77.816969999999998</v>
      </c>
      <c r="AG229" s="736">
        <f t="shared" si="2"/>
        <v>77.816969999999998</v>
      </c>
      <c r="AH229" s="736">
        <f t="shared" si="2"/>
        <v>77.816969999999998</v>
      </c>
      <c r="AI229" s="736">
        <f t="shared" si="2"/>
        <v>77.816969999999998</v>
      </c>
      <c r="AJ229" s="736">
        <f t="shared" si="2"/>
        <v>77.816969999999998</v>
      </c>
      <c r="AK229" s="736">
        <f t="shared" si="2"/>
        <v>77.816969999999998</v>
      </c>
      <c r="AL229" s="736">
        <f t="shared" si="2"/>
        <v>77.816969999999998</v>
      </c>
      <c r="AM229" s="736">
        <f t="shared" si="2"/>
        <v>77.816969999999998</v>
      </c>
      <c r="AN229" s="736"/>
      <c r="AO229" s="736"/>
      <c r="AP229" s="50"/>
      <c r="AQ229" s="736"/>
      <c r="AR229" s="736"/>
      <c r="AS229" s="736"/>
      <c r="AT229" s="736"/>
      <c r="AU229" s="736"/>
      <c r="AV229" s="736"/>
      <c r="AW229" s="736"/>
      <c r="AX229" s="736">
        <v>0</v>
      </c>
      <c r="AY229" s="736">
        <v>396318.14999999997</v>
      </c>
      <c r="AZ229" s="736">
        <v>396318.14999999997</v>
      </c>
      <c r="BA229" s="736">
        <v>396318.14999999997</v>
      </c>
      <c r="BB229" s="736">
        <v>396318.14999999997</v>
      </c>
      <c r="BC229" s="736">
        <v>396318.14999999997</v>
      </c>
      <c r="BD229" s="736">
        <v>396318.14999999997</v>
      </c>
      <c r="BE229" s="736">
        <v>396318.14999999997</v>
      </c>
      <c r="BF229" s="736">
        <v>396318.14999999997</v>
      </c>
      <c r="BG229" s="736">
        <v>396318.14999999997</v>
      </c>
      <c r="BH229" s="736">
        <v>396318.14999999997</v>
      </c>
      <c r="BI229" s="736">
        <v>396318.14999999997</v>
      </c>
      <c r="BJ229" s="736">
        <v>396318.14999999997</v>
      </c>
      <c r="BK229" s="736">
        <v>396318.14999999997</v>
      </c>
      <c r="BL229" s="736">
        <v>396318.14999999997</v>
      </c>
      <c r="BM229" s="736">
        <v>396318.14999999997</v>
      </c>
      <c r="BN229" s="736">
        <v>396318.14999999997</v>
      </c>
      <c r="BO229" s="736">
        <v>396318.14999999997</v>
      </c>
      <c r="BP229" s="736">
        <v>396318.14999999997</v>
      </c>
      <c r="BQ229" s="736">
        <v>396318.14999999997</v>
      </c>
      <c r="BR229" s="736">
        <v>396318.14999999997</v>
      </c>
      <c r="BS229" s="736">
        <v>396318.14999999997</v>
      </c>
      <c r="BT229" s="736">
        <v>396318.14999999997</v>
      </c>
    </row>
    <row r="230" spans="2:72">
      <c r="B230" s="733"/>
      <c r="C230" s="733"/>
      <c r="D230" s="733" t="s">
        <v>122</v>
      </c>
      <c r="E230" s="733"/>
      <c r="F230" s="733"/>
      <c r="G230" s="733"/>
      <c r="H230" s="733">
        <v>2019</v>
      </c>
      <c r="I230" s="632" t="s">
        <v>577</v>
      </c>
      <c r="J230" s="641" t="s">
        <v>587</v>
      </c>
      <c r="L230" s="736"/>
      <c r="M230" s="736"/>
      <c r="N230" s="736"/>
      <c r="O230" s="736"/>
      <c r="P230" s="736"/>
      <c r="Q230" s="736"/>
      <c r="R230" s="736"/>
      <c r="S230" s="736"/>
      <c r="T230" s="736">
        <v>98.119</v>
      </c>
      <c r="U230" s="736">
        <f>T230</f>
        <v>98.119</v>
      </c>
      <c r="V230" s="736">
        <f t="shared" ref="V230:Y230" si="3">U230</f>
        <v>98.119</v>
      </c>
      <c r="W230" s="736">
        <f t="shared" si="3"/>
        <v>98.119</v>
      </c>
      <c r="X230" s="736">
        <f t="shared" si="3"/>
        <v>98.119</v>
      </c>
      <c r="Y230" s="736">
        <f t="shared" si="3"/>
        <v>98.119</v>
      </c>
      <c r="Z230" s="736">
        <f t="shared" si="2"/>
        <v>98.119</v>
      </c>
      <c r="AA230" s="736">
        <f t="shared" si="2"/>
        <v>98.119</v>
      </c>
      <c r="AB230" s="736">
        <f t="shared" si="2"/>
        <v>98.119</v>
      </c>
      <c r="AC230" s="736">
        <f t="shared" si="2"/>
        <v>98.119</v>
      </c>
      <c r="AD230" s="736">
        <f t="shared" si="2"/>
        <v>98.119</v>
      </c>
      <c r="AE230" s="736">
        <f t="shared" si="2"/>
        <v>98.119</v>
      </c>
      <c r="AF230" s="736">
        <f t="shared" si="2"/>
        <v>98.119</v>
      </c>
      <c r="AG230" s="736">
        <f t="shared" si="2"/>
        <v>98.119</v>
      </c>
      <c r="AH230" s="736">
        <f t="shared" si="2"/>
        <v>98.119</v>
      </c>
      <c r="AI230" s="736">
        <f t="shared" si="2"/>
        <v>98.119</v>
      </c>
      <c r="AJ230" s="736">
        <f t="shared" si="2"/>
        <v>98.119</v>
      </c>
      <c r="AK230" s="736">
        <f t="shared" si="2"/>
        <v>98.119</v>
      </c>
      <c r="AL230" s="736">
        <f t="shared" si="2"/>
        <v>98.119</v>
      </c>
      <c r="AM230" s="736">
        <f t="shared" si="2"/>
        <v>98.119</v>
      </c>
      <c r="AN230" s="736"/>
      <c r="AO230" s="736"/>
      <c r="AP230" s="50"/>
      <c r="AQ230" s="736"/>
      <c r="AR230" s="736"/>
      <c r="AS230" s="736"/>
      <c r="AT230" s="736"/>
      <c r="AU230" s="736"/>
      <c r="AV230" s="736"/>
      <c r="AW230" s="736"/>
      <c r="AX230" s="736"/>
      <c r="AY230" s="736">
        <v>815213</v>
      </c>
      <c r="AZ230" s="736">
        <v>815213</v>
      </c>
      <c r="BA230" s="736">
        <v>815213</v>
      </c>
      <c r="BB230" s="736">
        <v>815213</v>
      </c>
      <c r="BC230" s="736">
        <v>815213</v>
      </c>
      <c r="BD230" s="736">
        <v>815213</v>
      </c>
      <c r="BE230" s="736">
        <v>815213</v>
      </c>
      <c r="BF230" s="736">
        <v>815213</v>
      </c>
      <c r="BG230" s="736">
        <v>815213</v>
      </c>
      <c r="BH230" s="736">
        <v>815213</v>
      </c>
      <c r="BI230" s="736">
        <v>815213</v>
      </c>
      <c r="BJ230" s="736">
        <v>815213</v>
      </c>
      <c r="BK230" s="736">
        <v>815213</v>
      </c>
      <c r="BL230" s="736">
        <v>815213</v>
      </c>
      <c r="BM230" s="736">
        <v>815213</v>
      </c>
      <c r="BN230" s="736">
        <v>815213</v>
      </c>
      <c r="BO230" s="736">
        <v>815213</v>
      </c>
      <c r="BP230" s="736">
        <v>815213</v>
      </c>
      <c r="BQ230" s="736">
        <v>815213</v>
      </c>
      <c r="BR230" s="736">
        <v>815213</v>
      </c>
      <c r="BS230" s="736">
        <v>815213</v>
      </c>
      <c r="BT230" s="736">
        <v>815213</v>
      </c>
    </row>
    <row r="231" spans="2:72">
      <c r="B231" s="733"/>
      <c r="C231" s="733"/>
      <c r="D231" s="733" t="s">
        <v>119</v>
      </c>
      <c r="E231" s="733"/>
      <c r="F231" s="733"/>
      <c r="G231" s="733"/>
      <c r="H231" s="733">
        <v>2019</v>
      </c>
      <c r="I231" s="632" t="s">
        <v>577</v>
      </c>
      <c r="J231" s="641" t="s">
        <v>587</v>
      </c>
      <c r="L231" s="736"/>
      <c r="M231" s="736"/>
      <c r="N231" s="736"/>
      <c r="O231" s="736"/>
      <c r="P231" s="736"/>
      <c r="Q231" s="736"/>
      <c r="R231" s="736"/>
      <c r="S231" s="736"/>
      <c r="T231" s="736">
        <v>36.331939999999989</v>
      </c>
      <c r="U231" s="736">
        <f>T231*0.881</f>
        <v>32.008439139999993</v>
      </c>
      <c r="V231" s="736">
        <f>T231*0.643</f>
        <v>23.361437419999994</v>
      </c>
      <c r="W231" s="736">
        <f>T231*0.641</f>
        <v>23.288773539999994</v>
      </c>
      <c r="X231" s="736">
        <f>W231</f>
        <v>23.288773539999994</v>
      </c>
      <c r="Y231" s="736">
        <f>X231</f>
        <v>23.288773539999994</v>
      </c>
      <c r="Z231" s="736">
        <f t="shared" si="2"/>
        <v>23.288773539999994</v>
      </c>
      <c r="AA231" s="736">
        <f t="shared" si="2"/>
        <v>23.288773539999994</v>
      </c>
      <c r="AB231" s="736">
        <f t="shared" si="2"/>
        <v>23.288773539999994</v>
      </c>
      <c r="AC231" s="736">
        <f t="shared" si="2"/>
        <v>23.288773539999994</v>
      </c>
      <c r="AD231" s="736">
        <f t="shared" si="2"/>
        <v>23.288773539999994</v>
      </c>
      <c r="AE231" s="736">
        <f t="shared" si="2"/>
        <v>23.288773539999994</v>
      </c>
      <c r="AF231" s="736">
        <f t="shared" si="2"/>
        <v>23.288773539999994</v>
      </c>
      <c r="AG231" s="736">
        <f t="shared" si="2"/>
        <v>23.288773539999994</v>
      </c>
      <c r="AH231" s="736">
        <f t="shared" si="2"/>
        <v>23.288773539999994</v>
      </c>
      <c r="AI231" s="736">
        <f t="shared" si="2"/>
        <v>23.288773539999994</v>
      </c>
      <c r="AJ231" s="736">
        <f t="shared" si="2"/>
        <v>23.288773539999994</v>
      </c>
      <c r="AK231" s="736">
        <f t="shared" si="2"/>
        <v>23.288773539999994</v>
      </c>
      <c r="AL231" s="736">
        <f t="shared" si="2"/>
        <v>23.288773539999994</v>
      </c>
      <c r="AM231" s="736">
        <f t="shared" si="2"/>
        <v>23.288773539999994</v>
      </c>
      <c r="AN231" s="736"/>
      <c r="AO231" s="736"/>
      <c r="AP231" s="50"/>
      <c r="AQ231" s="736"/>
      <c r="AR231" s="736"/>
      <c r="AS231" s="736"/>
      <c r="AT231" s="736"/>
      <c r="AU231" s="736"/>
      <c r="AV231" s="736"/>
      <c r="AW231" s="736"/>
      <c r="AX231" s="736">
        <v>0</v>
      </c>
      <c r="AY231" s="736">
        <v>117924.43350000001</v>
      </c>
      <c r="AZ231" s="736">
        <v>75824.046215211158</v>
      </c>
      <c r="BA231" s="736">
        <v>117924.43350000001</v>
      </c>
      <c r="BB231" s="736">
        <v>117924.43350000001</v>
      </c>
      <c r="BC231" s="736">
        <v>117924.43350000001</v>
      </c>
      <c r="BD231" s="736">
        <v>117924.43350000001</v>
      </c>
      <c r="BE231" s="736">
        <v>117924.43350000001</v>
      </c>
      <c r="BF231" s="736">
        <v>117924.43350000001</v>
      </c>
      <c r="BG231" s="736">
        <v>117924.43350000001</v>
      </c>
      <c r="BH231" s="736">
        <v>117924.43350000001</v>
      </c>
      <c r="BI231" s="736">
        <v>117924.43350000001</v>
      </c>
      <c r="BJ231" s="736">
        <v>117924.43350000001</v>
      </c>
      <c r="BK231" s="736">
        <v>117924.43350000001</v>
      </c>
      <c r="BL231" s="736">
        <v>117924.43350000001</v>
      </c>
      <c r="BM231" s="736">
        <v>117924.43350000001</v>
      </c>
      <c r="BN231" s="736">
        <v>117924.43350000001</v>
      </c>
      <c r="BO231" s="736">
        <v>117924.43350000001</v>
      </c>
      <c r="BP231" s="736">
        <v>117924.43350000001</v>
      </c>
      <c r="BQ231" s="736">
        <v>117924.43350000001</v>
      </c>
      <c r="BR231" s="736">
        <v>0</v>
      </c>
      <c r="BS231" s="736">
        <v>0</v>
      </c>
      <c r="BT231" s="736">
        <v>0</v>
      </c>
    </row>
    <row r="232" spans="2:72">
      <c r="B232" s="733"/>
      <c r="C232" s="733"/>
      <c r="D232" s="733" t="s">
        <v>118</v>
      </c>
      <c r="E232" s="733"/>
      <c r="F232" s="733"/>
      <c r="G232" s="733"/>
      <c r="H232" s="733">
        <v>2019</v>
      </c>
      <c r="I232" s="632" t="s">
        <v>577</v>
      </c>
      <c r="J232" s="641" t="s">
        <v>587</v>
      </c>
      <c r="L232" s="736"/>
      <c r="M232" s="736"/>
      <c r="N232" s="736"/>
      <c r="O232" s="736"/>
      <c r="P232" s="736"/>
      <c r="Q232" s="736"/>
      <c r="R232" s="736"/>
      <c r="S232" s="736"/>
      <c r="T232" s="736">
        <v>702.45852000000002</v>
      </c>
      <c r="U232" s="736">
        <f>T232*0.995</f>
        <v>698.9462274</v>
      </c>
      <c r="V232" s="736">
        <f>U232</f>
        <v>698.9462274</v>
      </c>
      <c r="W232" s="736">
        <f t="shared" ref="W232:Y235" si="4">V232</f>
        <v>698.9462274</v>
      </c>
      <c r="X232" s="736">
        <f t="shared" si="4"/>
        <v>698.9462274</v>
      </c>
      <c r="Y232" s="736">
        <f t="shared" si="4"/>
        <v>698.9462274</v>
      </c>
      <c r="Z232" s="736">
        <f t="shared" si="2"/>
        <v>698.9462274</v>
      </c>
      <c r="AA232" s="736">
        <f t="shared" si="2"/>
        <v>698.9462274</v>
      </c>
      <c r="AB232" s="736">
        <f t="shared" si="2"/>
        <v>698.9462274</v>
      </c>
      <c r="AC232" s="736">
        <f t="shared" si="2"/>
        <v>698.9462274</v>
      </c>
      <c r="AD232" s="736">
        <f t="shared" si="2"/>
        <v>698.9462274</v>
      </c>
      <c r="AE232" s="736">
        <f t="shared" si="2"/>
        <v>698.9462274</v>
      </c>
      <c r="AF232" s="736">
        <f t="shared" si="2"/>
        <v>698.9462274</v>
      </c>
      <c r="AG232" s="736">
        <f t="shared" si="2"/>
        <v>698.9462274</v>
      </c>
      <c r="AH232" s="736">
        <f t="shared" si="2"/>
        <v>698.9462274</v>
      </c>
      <c r="AI232" s="736">
        <f t="shared" si="2"/>
        <v>698.9462274</v>
      </c>
      <c r="AJ232" s="736">
        <f t="shared" si="2"/>
        <v>698.9462274</v>
      </c>
      <c r="AK232" s="736">
        <f t="shared" si="2"/>
        <v>698.9462274</v>
      </c>
      <c r="AL232" s="736">
        <f t="shared" si="2"/>
        <v>698.9462274</v>
      </c>
      <c r="AM232" s="736">
        <f t="shared" si="2"/>
        <v>698.9462274</v>
      </c>
      <c r="AN232" s="736"/>
      <c r="AO232" s="736"/>
      <c r="AP232" s="50"/>
      <c r="AQ232" s="736"/>
      <c r="AR232" s="736"/>
      <c r="AS232" s="736"/>
      <c r="AT232" s="736"/>
      <c r="AU232" s="736"/>
      <c r="AV232" s="736"/>
      <c r="AW232" s="736"/>
      <c r="AX232" s="736">
        <v>0</v>
      </c>
      <c r="AY232" s="736">
        <v>4329130.0248299986</v>
      </c>
      <c r="AZ232" s="736">
        <v>4329130.0248299986</v>
      </c>
      <c r="BA232" s="736">
        <v>4329130.0248299986</v>
      </c>
      <c r="BB232" s="736">
        <v>4329130.0248299986</v>
      </c>
      <c r="BC232" s="736">
        <v>4329130.0248299986</v>
      </c>
      <c r="BD232" s="736">
        <v>4329130.0248299986</v>
      </c>
      <c r="BE232" s="736">
        <v>4329130.0248299986</v>
      </c>
      <c r="BF232" s="736">
        <v>4329130.0248299986</v>
      </c>
      <c r="BG232" s="736">
        <v>4329130.0248299986</v>
      </c>
      <c r="BH232" s="736">
        <v>4329130.0248299986</v>
      </c>
      <c r="BI232" s="736">
        <v>4329130.0248299986</v>
      </c>
      <c r="BJ232" s="736">
        <v>4329130.0248299986</v>
      </c>
      <c r="BK232" s="736">
        <v>4329130.0248299986</v>
      </c>
      <c r="BL232" s="736">
        <v>4329130.0248299986</v>
      </c>
      <c r="BM232" s="736">
        <v>4329130.0248299986</v>
      </c>
      <c r="BN232" s="736">
        <v>4329130.0248299986</v>
      </c>
      <c r="BO232" s="736">
        <v>4329130.0248299986</v>
      </c>
      <c r="BP232" s="736">
        <v>4329130.0248299986</v>
      </c>
      <c r="BQ232" s="736">
        <v>4329130.0248299986</v>
      </c>
      <c r="BR232" s="736">
        <v>4329130.0248299986</v>
      </c>
      <c r="BS232" s="736">
        <v>4329130.0248299986</v>
      </c>
      <c r="BT232" s="736">
        <v>4329130.0248299986</v>
      </c>
    </row>
    <row r="233" spans="2:72">
      <c r="B233" s="733"/>
      <c r="C233" s="733"/>
      <c r="D233" s="733" t="s">
        <v>115</v>
      </c>
      <c r="E233" s="733"/>
      <c r="F233" s="733"/>
      <c r="G233" s="733"/>
      <c r="H233" s="733">
        <v>2019</v>
      </c>
      <c r="I233" s="632" t="s">
        <v>577</v>
      </c>
      <c r="J233" s="641" t="s">
        <v>587</v>
      </c>
      <c r="L233" s="736"/>
      <c r="M233" s="736"/>
      <c r="N233" s="736"/>
      <c r="O233" s="736"/>
      <c r="P233" s="736"/>
      <c r="Q233" s="736"/>
      <c r="R233" s="736"/>
      <c r="S233" s="736"/>
      <c r="T233" s="736">
        <v>58.196390443451996</v>
      </c>
      <c r="U233" s="736">
        <v>58.196390443451996</v>
      </c>
      <c r="V233" s="736">
        <f>U233</f>
        <v>58.196390443451996</v>
      </c>
      <c r="W233" s="736">
        <f t="shared" si="4"/>
        <v>58.196390443451996</v>
      </c>
      <c r="X233" s="736">
        <f t="shared" si="4"/>
        <v>58.196390443451996</v>
      </c>
      <c r="Y233" s="736">
        <f t="shared" si="4"/>
        <v>58.196390443451996</v>
      </c>
      <c r="Z233" s="736">
        <f t="shared" si="2"/>
        <v>58.196390443451996</v>
      </c>
      <c r="AA233" s="736">
        <f t="shared" si="2"/>
        <v>58.196390443451996</v>
      </c>
      <c r="AB233" s="736">
        <f t="shared" si="2"/>
        <v>58.196390443451996</v>
      </c>
      <c r="AC233" s="736">
        <f t="shared" si="2"/>
        <v>58.196390443451996</v>
      </c>
      <c r="AD233" s="736">
        <f t="shared" si="2"/>
        <v>58.196390443451996</v>
      </c>
      <c r="AE233" s="736">
        <f t="shared" si="2"/>
        <v>58.196390443451996</v>
      </c>
      <c r="AF233" s="736">
        <f t="shared" si="2"/>
        <v>58.196390443451996</v>
      </c>
      <c r="AG233" s="736">
        <f t="shared" si="2"/>
        <v>58.196390443451996</v>
      </c>
      <c r="AH233" s="736">
        <f t="shared" si="2"/>
        <v>58.196390443451996</v>
      </c>
      <c r="AI233" s="736">
        <f t="shared" si="2"/>
        <v>58.196390443451996</v>
      </c>
      <c r="AJ233" s="736">
        <f t="shared" si="2"/>
        <v>58.196390443451996</v>
      </c>
      <c r="AK233" s="736">
        <f t="shared" si="2"/>
        <v>58.196390443451996</v>
      </c>
      <c r="AL233" s="736">
        <f t="shared" si="2"/>
        <v>58.196390443451996</v>
      </c>
      <c r="AM233" s="736">
        <f t="shared" si="2"/>
        <v>58.196390443451996</v>
      </c>
      <c r="AN233" s="736"/>
      <c r="AO233" s="736"/>
      <c r="AP233" s="50"/>
      <c r="AQ233" s="736"/>
      <c r="AR233" s="736"/>
      <c r="AS233" s="736"/>
      <c r="AT233" s="736"/>
      <c r="AU233" s="736"/>
      <c r="AV233" s="736"/>
      <c r="AW233" s="736"/>
      <c r="AX233" s="736">
        <v>0</v>
      </c>
      <c r="AY233" s="736">
        <v>1598823.7342021386</v>
      </c>
      <c r="AZ233" s="736">
        <v>1598823.7342021386</v>
      </c>
      <c r="BA233" s="736">
        <v>1598823.7342021386</v>
      </c>
      <c r="BB233" s="736">
        <v>1598823.7342021386</v>
      </c>
      <c r="BC233" s="736">
        <v>1598823.7342021386</v>
      </c>
      <c r="BD233" s="736">
        <v>1598823.7342021386</v>
      </c>
      <c r="BE233" s="736">
        <v>1598823.7342021386</v>
      </c>
      <c r="BF233" s="736">
        <v>1598823.7342021386</v>
      </c>
      <c r="BG233" s="736">
        <v>1598823.7342021386</v>
      </c>
      <c r="BH233" s="736">
        <v>1598823.7342021386</v>
      </c>
      <c r="BI233" s="736">
        <v>1598823.7342021386</v>
      </c>
      <c r="BJ233" s="736">
        <v>1598823.7342021386</v>
      </c>
      <c r="BK233" s="736">
        <v>1598823.7342021386</v>
      </c>
      <c r="BL233" s="736">
        <v>1598823.7342021386</v>
      </c>
      <c r="BM233" s="736">
        <v>1598823.7342021386</v>
      </c>
      <c r="BN233" s="736">
        <v>1598823.7342021386</v>
      </c>
      <c r="BO233" s="736">
        <v>1598823.7342021386</v>
      </c>
      <c r="BP233" s="736">
        <v>1598823.7342021386</v>
      </c>
      <c r="BQ233" s="736">
        <v>1598823.7342021386</v>
      </c>
      <c r="BR233" s="736">
        <v>1598823.7342021386</v>
      </c>
      <c r="BS233" s="736">
        <v>1598823.7342021386</v>
      </c>
      <c r="BT233" s="736">
        <v>1598823.7342021386</v>
      </c>
    </row>
    <row r="234" spans="2:72">
      <c r="B234" s="733"/>
      <c r="C234" s="733"/>
      <c r="D234" s="733" t="s">
        <v>792</v>
      </c>
      <c r="E234" s="733"/>
      <c r="F234" s="733"/>
      <c r="G234" s="733"/>
      <c r="H234" s="733">
        <v>2019</v>
      </c>
      <c r="I234" s="632" t="s">
        <v>577</v>
      </c>
      <c r="J234" s="641" t="s">
        <v>587</v>
      </c>
      <c r="L234" s="736"/>
      <c r="M234" s="736"/>
      <c r="N234" s="736"/>
      <c r="O234" s="736"/>
      <c r="P234" s="736"/>
      <c r="Q234" s="736"/>
      <c r="R234" s="736"/>
      <c r="S234" s="736"/>
      <c r="T234" s="736">
        <v>12.516746177399062</v>
      </c>
      <c r="U234" s="736">
        <v>12.516746177399062</v>
      </c>
      <c r="V234" s="736">
        <f>U234</f>
        <v>12.516746177399062</v>
      </c>
      <c r="W234" s="736">
        <f t="shared" si="4"/>
        <v>12.516746177399062</v>
      </c>
      <c r="X234" s="736">
        <f t="shared" si="4"/>
        <v>12.516746177399062</v>
      </c>
      <c r="Y234" s="736">
        <f t="shared" si="4"/>
        <v>12.516746177399062</v>
      </c>
      <c r="Z234" s="736">
        <f t="shared" si="2"/>
        <v>12.516746177399062</v>
      </c>
      <c r="AA234" s="736">
        <f t="shared" si="2"/>
        <v>12.516746177399062</v>
      </c>
      <c r="AB234" s="736">
        <f t="shared" si="2"/>
        <v>12.516746177399062</v>
      </c>
      <c r="AC234" s="736">
        <f t="shared" si="2"/>
        <v>12.516746177399062</v>
      </c>
      <c r="AD234" s="736">
        <f t="shared" si="2"/>
        <v>12.516746177399062</v>
      </c>
      <c r="AE234" s="736">
        <f t="shared" si="2"/>
        <v>12.516746177399062</v>
      </c>
      <c r="AF234" s="736">
        <f t="shared" si="2"/>
        <v>12.516746177399062</v>
      </c>
      <c r="AG234" s="736">
        <f t="shared" si="2"/>
        <v>12.516746177399062</v>
      </c>
      <c r="AH234" s="736">
        <f t="shared" si="2"/>
        <v>12.516746177399062</v>
      </c>
      <c r="AI234" s="736">
        <f t="shared" si="2"/>
        <v>12.516746177399062</v>
      </c>
      <c r="AJ234" s="736">
        <f t="shared" si="2"/>
        <v>12.516746177399062</v>
      </c>
      <c r="AK234" s="736">
        <f t="shared" si="2"/>
        <v>12.516746177399062</v>
      </c>
      <c r="AL234" s="736">
        <f t="shared" si="2"/>
        <v>12.516746177399062</v>
      </c>
      <c r="AM234" s="736">
        <f t="shared" si="2"/>
        <v>12.516746177399062</v>
      </c>
      <c r="AN234" s="736"/>
      <c r="AO234" s="736"/>
      <c r="AP234" s="50"/>
      <c r="AQ234" s="736"/>
      <c r="AR234" s="736"/>
      <c r="AS234" s="736"/>
      <c r="AT234" s="736"/>
      <c r="AU234" s="736"/>
      <c r="AV234" s="736"/>
      <c r="AW234" s="736"/>
      <c r="AX234" s="736">
        <v>0</v>
      </c>
      <c r="AY234" s="736">
        <v>40295.860729844477</v>
      </c>
      <c r="AZ234" s="736">
        <v>40295.860729844477</v>
      </c>
      <c r="BA234" s="736">
        <v>40295.860729844477</v>
      </c>
      <c r="BB234" s="736">
        <v>40295.860729844477</v>
      </c>
      <c r="BC234" s="736">
        <v>40295.860729844477</v>
      </c>
      <c r="BD234" s="736">
        <v>40295.860729844477</v>
      </c>
      <c r="BE234" s="736">
        <v>40295.860729844477</v>
      </c>
      <c r="BF234" s="736">
        <v>40295.860729844477</v>
      </c>
      <c r="BG234" s="736">
        <v>40295.860729844477</v>
      </c>
      <c r="BH234" s="736">
        <v>40295.860729844477</v>
      </c>
      <c r="BI234" s="736">
        <v>40295.860729844477</v>
      </c>
      <c r="BJ234" s="736">
        <v>40295.860729844477</v>
      </c>
      <c r="BK234" s="736">
        <v>40295.860729844477</v>
      </c>
      <c r="BL234" s="736">
        <v>40295.860729844477</v>
      </c>
      <c r="BM234" s="736">
        <v>40295.860729844477</v>
      </c>
      <c r="BN234" s="736">
        <v>40295.860729844477</v>
      </c>
      <c r="BO234" s="736">
        <v>40295.860729844477</v>
      </c>
      <c r="BP234" s="736">
        <v>40295.860729844477</v>
      </c>
      <c r="BQ234" s="736">
        <v>40295.860729844477</v>
      </c>
      <c r="BR234" s="736">
        <v>40295.860729844477</v>
      </c>
      <c r="BS234" s="736">
        <v>40295.860729844477</v>
      </c>
      <c r="BT234" s="736">
        <v>40295.860729844477</v>
      </c>
    </row>
    <row r="235" spans="2:72">
      <c r="B235" s="735"/>
      <c r="C235" s="735"/>
      <c r="D235" s="733" t="s">
        <v>118</v>
      </c>
      <c r="E235" s="735"/>
      <c r="F235" s="735"/>
      <c r="G235" s="735"/>
      <c r="H235" s="735">
        <v>2020</v>
      </c>
      <c r="I235" s="632" t="s">
        <v>794</v>
      </c>
      <c r="J235" s="641" t="s">
        <v>587</v>
      </c>
      <c r="L235" s="736"/>
      <c r="M235" s="736"/>
      <c r="N235" s="736"/>
      <c r="O235" s="736"/>
      <c r="P235" s="736"/>
      <c r="Q235" s="736"/>
      <c r="R235" s="736"/>
      <c r="S235" s="736"/>
      <c r="T235" s="736">
        <v>699.14838839999993</v>
      </c>
      <c r="U235" s="736">
        <f>T235*0.995</f>
        <v>695.65264645799994</v>
      </c>
      <c r="V235" s="736">
        <f>U235</f>
        <v>695.65264645799994</v>
      </c>
      <c r="W235" s="736">
        <f t="shared" si="4"/>
        <v>695.65264645799994</v>
      </c>
      <c r="X235" s="736">
        <f t="shared" si="4"/>
        <v>695.65264645799994</v>
      </c>
      <c r="Y235" s="736">
        <f t="shared" si="4"/>
        <v>695.65264645799994</v>
      </c>
      <c r="Z235" s="736">
        <f t="shared" si="2"/>
        <v>695.65264645799994</v>
      </c>
      <c r="AA235" s="736">
        <f t="shared" si="2"/>
        <v>695.65264645799994</v>
      </c>
      <c r="AB235" s="736">
        <f t="shared" si="2"/>
        <v>695.65264645799994</v>
      </c>
      <c r="AC235" s="736">
        <f t="shared" si="2"/>
        <v>695.65264645799994</v>
      </c>
      <c r="AD235" s="736">
        <f t="shared" si="2"/>
        <v>695.65264645799994</v>
      </c>
      <c r="AE235" s="736">
        <f t="shared" si="2"/>
        <v>695.65264645799994</v>
      </c>
      <c r="AF235" s="736">
        <f t="shared" si="2"/>
        <v>695.65264645799994</v>
      </c>
      <c r="AG235" s="736">
        <f t="shared" si="2"/>
        <v>695.65264645799994</v>
      </c>
      <c r="AH235" s="736">
        <f t="shared" si="2"/>
        <v>695.65264645799994</v>
      </c>
      <c r="AI235" s="736">
        <f t="shared" si="2"/>
        <v>695.65264645799994</v>
      </c>
      <c r="AJ235" s="736">
        <f t="shared" si="2"/>
        <v>695.65264645799994</v>
      </c>
      <c r="AK235" s="736">
        <f t="shared" si="2"/>
        <v>695.65264645799994</v>
      </c>
      <c r="AL235" s="736">
        <f t="shared" si="2"/>
        <v>695.65264645799994</v>
      </c>
      <c r="AM235" s="736">
        <f t="shared" si="2"/>
        <v>695.65264645799994</v>
      </c>
      <c r="AN235" s="736"/>
      <c r="AO235" s="736"/>
      <c r="AP235" s="50"/>
      <c r="AQ235" s="736"/>
      <c r="AR235" s="736"/>
      <c r="AS235" s="736"/>
      <c r="AT235" s="736"/>
      <c r="AU235" s="736"/>
      <c r="AV235" s="736"/>
      <c r="AW235" s="736"/>
      <c r="AX235" s="736"/>
      <c r="AY235" s="736"/>
      <c r="AZ235" s="736">
        <v>5210092.9350000005</v>
      </c>
      <c r="BA235" s="736">
        <v>5210092.9350000005</v>
      </c>
      <c r="BB235" s="736">
        <v>5210092.9350000005</v>
      </c>
      <c r="BC235" s="736">
        <v>5210092.9350000005</v>
      </c>
      <c r="BD235" s="736">
        <v>5210092.9350000005</v>
      </c>
      <c r="BE235" s="736">
        <v>5210092.9350000005</v>
      </c>
      <c r="BF235" s="736">
        <v>5210092.9350000005</v>
      </c>
      <c r="BG235" s="736">
        <v>5210092.9350000005</v>
      </c>
      <c r="BH235" s="736">
        <v>5210092.9350000005</v>
      </c>
      <c r="BI235" s="736">
        <v>5210092.9350000005</v>
      </c>
      <c r="BJ235" s="736">
        <v>5210092.9350000005</v>
      </c>
      <c r="BK235" s="736">
        <v>5210092.9350000005</v>
      </c>
      <c r="BL235" s="736">
        <v>5210092.9350000005</v>
      </c>
      <c r="BM235" s="736">
        <v>5210092.9350000005</v>
      </c>
      <c r="BN235" s="736">
        <v>5210092.9350000005</v>
      </c>
      <c r="BO235" s="736">
        <v>5210092.9350000005</v>
      </c>
      <c r="BP235" s="736">
        <v>5210092.9350000005</v>
      </c>
      <c r="BQ235" s="736">
        <v>5210092.9350000005</v>
      </c>
      <c r="BR235" s="736">
        <v>5210092.9350000005</v>
      </c>
      <c r="BS235" s="736">
        <v>5210092.9350000005</v>
      </c>
      <c r="BT235" s="736">
        <v>5210092.9350000005</v>
      </c>
    </row>
    <row r="236" spans="2:72">
      <c r="L236" s="741">
        <f t="shared" ref="L236:AO236" si="5">SUM(L27:L235)</f>
        <v>0</v>
      </c>
      <c r="M236" s="741">
        <f t="shared" si="5"/>
        <v>0</v>
      </c>
      <c r="N236" s="741">
        <f t="shared" si="5"/>
        <v>1411.5146054696372</v>
      </c>
      <c r="O236" s="741">
        <f t="shared" si="5"/>
        <v>3982.4447440218119</v>
      </c>
      <c r="P236" s="741">
        <f t="shared" si="5"/>
        <v>7509.5344412508111</v>
      </c>
      <c r="Q236" s="741">
        <f t="shared" si="5"/>
        <v>9726.5932754788118</v>
      </c>
      <c r="R236" s="741">
        <f t="shared" si="5"/>
        <v>12519.582653234382</v>
      </c>
      <c r="S236" s="741">
        <f t="shared" si="5"/>
        <v>14086.087715874242</v>
      </c>
      <c r="T236" s="741">
        <f t="shared" si="5"/>
        <v>15810.155656043193</v>
      </c>
      <c r="U236" s="741">
        <f t="shared" si="5"/>
        <v>15737.813109913195</v>
      </c>
      <c r="V236" s="741">
        <f t="shared" si="5"/>
        <v>15657.807788679194</v>
      </c>
      <c r="W236" s="741">
        <f t="shared" si="5"/>
        <v>15514.843617082195</v>
      </c>
      <c r="X236" s="741">
        <f t="shared" si="5"/>
        <v>15203.186069965195</v>
      </c>
      <c r="Y236" s="741">
        <f t="shared" si="5"/>
        <v>14790.051769763195</v>
      </c>
      <c r="Z236" s="741">
        <f t="shared" si="5"/>
        <v>13837.041203025194</v>
      </c>
      <c r="AA236" s="741">
        <f t="shared" si="5"/>
        <v>13532.341773988193</v>
      </c>
      <c r="AB236" s="741">
        <f t="shared" si="5"/>
        <v>13057.201854106195</v>
      </c>
      <c r="AC236" s="741">
        <f t="shared" si="5"/>
        <v>12473.030869694196</v>
      </c>
      <c r="AD236" s="741">
        <f t="shared" si="5"/>
        <v>12204.296779000195</v>
      </c>
      <c r="AE236" s="741">
        <f t="shared" si="5"/>
        <v>9761.07864196419</v>
      </c>
      <c r="AF236" s="741">
        <f t="shared" si="5"/>
        <v>9313.63738668519</v>
      </c>
      <c r="AG236" s="741">
        <f t="shared" si="5"/>
        <v>8681.882796921187</v>
      </c>
      <c r="AH236" s="741">
        <f t="shared" si="5"/>
        <v>7994.9945773221889</v>
      </c>
      <c r="AI236" s="741">
        <f t="shared" si="5"/>
        <v>7161.9856820351879</v>
      </c>
      <c r="AJ236" s="741">
        <f t="shared" si="5"/>
        <v>6516.3843820261882</v>
      </c>
      <c r="AK236" s="741">
        <f t="shared" si="5"/>
        <v>6496.3843820261882</v>
      </c>
      <c r="AL236" s="741">
        <f t="shared" si="5"/>
        <v>6497.3843820261882</v>
      </c>
      <c r="AM236" s="741">
        <f t="shared" si="5"/>
        <v>3494.2957132643933</v>
      </c>
      <c r="AN236" s="741">
        <f t="shared" si="5"/>
        <v>0</v>
      </c>
      <c r="AO236" s="741">
        <f t="shared" si="5"/>
        <v>0</v>
      </c>
      <c r="AP236" s="741">
        <f>SUM(AP27:AP224)</f>
        <v>0</v>
      </c>
      <c r="AQ236" s="741">
        <f t="shared" ref="AQ236:BT236" si="6">SUM(AQ27:AQ235)</f>
        <v>0</v>
      </c>
      <c r="AR236" s="741">
        <f t="shared" si="6"/>
        <v>0</v>
      </c>
      <c r="AS236" s="741">
        <f t="shared" si="6"/>
        <v>2086774.6860135349</v>
      </c>
      <c r="AT236" s="741">
        <f t="shared" si="6"/>
        <v>14283747.382205555</v>
      </c>
      <c r="AU236" s="741">
        <f t="shared" si="6"/>
        <v>38081943.953175575</v>
      </c>
      <c r="AV236" s="741">
        <f t="shared" si="6"/>
        <v>56576444.594939813</v>
      </c>
      <c r="AW236" s="741">
        <f t="shared" si="6"/>
        <v>90627890.734155491</v>
      </c>
      <c r="AX236" s="741">
        <f t="shared" si="6"/>
        <v>102882430.79935503</v>
      </c>
      <c r="AY236" s="741">
        <f t="shared" si="6"/>
        <v>110222461.9203162</v>
      </c>
      <c r="AZ236" s="741">
        <f t="shared" si="6"/>
        <v>115042215.33967359</v>
      </c>
      <c r="BA236" s="741">
        <f t="shared" si="6"/>
        <v>114885132.9104936</v>
      </c>
      <c r="BB236" s="741">
        <f t="shared" si="6"/>
        <v>114469080.43360981</v>
      </c>
      <c r="BC236" s="741">
        <f t="shared" si="6"/>
        <v>112993021.66616739</v>
      </c>
      <c r="BD236" s="741">
        <f t="shared" si="6"/>
        <v>110300974.28633219</v>
      </c>
      <c r="BE236" s="741">
        <f t="shared" si="6"/>
        <v>106113015.78698035</v>
      </c>
      <c r="BF236" s="741">
        <f t="shared" si="6"/>
        <v>104282959.79819493</v>
      </c>
      <c r="BG236" s="741">
        <f t="shared" si="6"/>
        <v>101087885.45519336</v>
      </c>
      <c r="BH236" s="741">
        <f t="shared" si="6"/>
        <v>97152735.455773368</v>
      </c>
      <c r="BI236" s="741">
        <f t="shared" si="6"/>
        <v>95358973.988253668</v>
      </c>
      <c r="BJ236" s="741">
        <f t="shared" si="6"/>
        <v>79154785.986114934</v>
      </c>
      <c r="BK236" s="741">
        <f t="shared" si="6"/>
        <v>75972393.880431101</v>
      </c>
      <c r="BL236" s="741">
        <f t="shared" si="6"/>
        <v>71060788.868780136</v>
      </c>
      <c r="BM236" s="741">
        <f t="shared" si="6"/>
        <v>67615523.552782789</v>
      </c>
      <c r="BN236" s="741">
        <f t="shared" si="6"/>
        <v>64919785.656483479</v>
      </c>
      <c r="BO236" s="741">
        <f t="shared" si="6"/>
        <v>61882613.656483479</v>
      </c>
      <c r="BP236" s="741">
        <f t="shared" si="6"/>
        <v>61790930.656483479</v>
      </c>
      <c r="BQ236" s="741">
        <f t="shared" si="6"/>
        <v>61790930.656483479</v>
      </c>
      <c r="BR236" s="741">
        <f t="shared" si="6"/>
        <v>60163500.222983487</v>
      </c>
      <c r="BS236" s="741">
        <f t="shared" si="6"/>
        <v>60110852.222983487</v>
      </c>
      <c r="BT236" s="741">
        <f t="shared" si="6"/>
        <v>60110852.222983487</v>
      </c>
    </row>
    <row r="239" spans="2:72">
      <c r="H239" s="12">
        <v>8</v>
      </c>
    </row>
  </sheetData>
  <autoFilter ref="C26:BT235" xr:uid="{00000000-0009-0000-0000-00000C000000}">
    <sortState xmlns:xlrd2="http://schemas.microsoft.com/office/spreadsheetml/2017/richdata2" ref="C26:BT26">
      <sortCondition ref="H25"/>
    </sortState>
  </autoFilter>
  <mergeCells count="1">
    <mergeCell ref="C24:G24"/>
  </mergeCells>
  <conditionalFormatting sqref="AQ73:BS143 L73:AO144 L43:AO44 AJ43:AM47 AJ49:AM49 AQ66:BS67 L66:AO67 AQ27:AR61 AS144:BS144 AQ144:AR157 AJ66:AM68 AQ69:BS69 L69:AO69 BT27:BT28 BT31:BT161 AS29:BT30">
    <cfRule type="cellIs" dxfId="77" priority="99" operator="equal">
      <formula>0</formula>
    </cfRule>
  </conditionalFormatting>
  <conditionalFormatting sqref="AQ218:BT232 AQ234:BT234 AY233:BT233 L234:AO234 L218:AO232">
    <cfRule type="cellIs" dxfId="76" priority="98" operator="equal">
      <formula>0</formula>
    </cfRule>
  </conditionalFormatting>
  <conditionalFormatting sqref="AQ158:BS161 AS157:BS157">
    <cfRule type="cellIs" dxfId="75" priority="97" operator="equal">
      <formula>0</formula>
    </cfRule>
  </conditionalFormatting>
  <conditionalFormatting sqref="L157:P161">
    <cfRule type="cellIs" dxfId="74" priority="96" operator="equal">
      <formula>0</formula>
    </cfRule>
  </conditionalFormatting>
  <conditionalFormatting sqref="AS145:BS156">
    <cfRule type="cellIs" dxfId="73" priority="95" operator="equal">
      <formula>0</formula>
    </cfRule>
  </conditionalFormatting>
  <conditionalFormatting sqref="L145:AO156">
    <cfRule type="cellIs" dxfId="72" priority="94" operator="equal">
      <formula>0</formula>
    </cfRule>
  </conditionalFormatting>
  <conditionalFormatting sqref="Q157:AO161">
    <cfRule type="cellIs" dxfId="71" priority="93" operator="equal">
      <formula>0</formula>
    </cfRule>
  </conditionalFormatting>
  <conditionalFormatting sqref="BT162:BT170 BT172:BT180">
    <cfRule type="cellIs" dxfId="70" priority="92" operator="equal">
      <formula>0</formula>
    </cfRule>
  </conditionalFormatting>
  <conditionalFormatting sqref="AQ162:BS170 AQ190:AV193 AQ182:BT184 AW190:BT196 AX205:AX211 AW205:AW206 AX213:AX217 AW201:BT203 AQ189:BT189 AQ172:BS180 AW198:BT198">
    <cfRule type="cellIs" dxfId="69" priority="91" operator="equal">
      <formula>0</formula>
    </cfRule>
  </conditionalFormatting>
  <conditionalFormatting sqref="L162:P170 L189:P193 L172:P180 L182:P184">
    <cfRule type="cellIs" dxfId="68" priority="90" operator="equal">
      <formula>0</formula>
    </cfRule>
  </conditionalFormatting>
  <conditionalFormatting sqref="Q162:AO170 Q189:AO193 Q172:AO180 Q182:AO184">
    <cfRule type="cellIs" dxfId="67" priority="89" operator="equal">
      <formula>0</formula>
    </cfRule>
  </conditionalFormatting>
  <conditionalFormatting sqref="L199:P200">
    <cfRule type="cellIs" dxfId="66" priority="68" operator="equal">
      <formula>0</formula>
    </cfRule>
  </conditionalFormatting>
  <conditionalFormatting sqref="AQ207:AW209 AQ194:AV196 AQ198:AV198 AY205:BT211 AQ205:AV206 AY213:BT217 AQ201:AV203">
    <cfRule type="cellIs" dxfId="65" priority="88" operator="equal">
      <formula>0</formula>
    </cfRule>
  </conditionalFormatting>
  <conditionalFormatting sqref="L194:P196 L205:P209 L201:P203 L198:P198">
    <cfRule type="cellIs" dxfId="64" priority="87" operator="equal">
      <formula>0</formula>
    </cfRule>
  </conditionalFormatting>
  <conditionalFormatting sqref="Q194:AO196 Q198:AO198 Q205:AO209 Q201:AO203">
    <cfRule type="cellIs" dxfId="63" priority="86" operator="equal">
      <formula>0</formula>
    </cfRule>
  </conditionalFormatting>
  <conditionalFormatting sqref="AQ205:AW211 AQ213:AW217">
    <cfRule type="cellIs" dxfId="62" priority="85" operator="equal">
      <formula>0</formula>
    </cfRule>
  </conditionalFormatting>
  <conditionalFormatting sqref="L205:P211 L213:P217">
    <cfRule type="cellIs" dxfId="61" priority="84" operator="equal">
      <formula>0</formula>
    </cfRule>
  </conditionalFormatting>
  <conditionalFormatting sqref="Q205:AO211 Q213:AO217">
    <cfRule type="cellIs" dxfId="60" priority="83" operator="equal">
      <formula>0</formula>
    </cfRule>
  </conditionalFormatting>
  <conditionalFormatting sqref="Q199:AO200">
    <cfRule type="cellIs" dxfId="59" priority="67" operator="equal">
      <formula>0</formula>
    </cfRule>
  </conditionalFormatting>
  <conditionalFormatting sqref="AQ185:BT188">
    <cfRule type="cellIs" dxfId="58" priority="66" operator="equal">
      <formula>0</formula>
    </cfRule>
  </conditionalFormatting>
  <conditionalFormatting sqref="L185:P188">
    <cfRule type="cellIs" dxfId="57" priority="65" operator="equal">
      <formula>0</formula>
    </cfRule>
  </conditionalFormatting>
  <conditionalFormatting sqref="Q185:AO188">
    <cfRule type="cellIs" dxfId="56" priority="64" operator="equal">
      <formula>0</formula>
    </cfRule>
  </conditionalFormatting>
  <conditionalFormatting sqref="BT171">
    <cfRule type="cellIs" dxfId="55" priority="63" operator="equal">
      <formula>0</formula>
    </cfRule>
  </conditionalFormatting>
  <conditionalFormatting sqref="AW204:AX204">
    <cfRule type="cellIs" dxfId="54" priority="82" operator="equal">
      <formula>0</formula>
    </cfRule>
  </conditionalFormatting>
  <conditionalFormatting sqref="AY204:BT204 AQ204:AV204">
    <cfRule type="cellIs" dxfId="53" priority="81" operator="equal">
      <formula>0</formula>
    </cfRule>
  </conditionalFormatting>
  <conditionalFormatting sqref="L204:P204">
    <cfRule type="cellIs" dxfId="52" priority="80" operator="equal">
      <formula>0</formula>
    </cfRule>
  </conditionalFormatting>
  <conditionalFormatting sqref="Q204:AO204">
    <cfRule type="cellIs" dxfId="51" priority="79" operator="equal">
      <formula>0</formula>
    </cfRule>
  </conditionalFormatting>
  <conditionalFormatting sqref="AQ204:AW204">
    <cfRule type="cellIs" dxfId="50" priority="78" operator="equal">
      <formula>0</formula>
    </cfRule>
  </conditionalFormatting>
  <conditionalFormatting sqref="L204:P204">
    <cfRule type="cellIs" dxfId="49" priority="77" operator="equal">
      <formula>0</formula>
    </cfRule>
  </conditionalFormatting>
  <conditionalFormatting sqref="Q204:AO204">
    <cfRule type="cellIs" dxfId="48" priority="76" operator="equal">
      <formula>0</formula>
    </cfRule>
  </conditionalFormatting>
  <conditionalFormatting sqref="AX212">
    <cfRule type="cellIs" dxfId="47" priority="75" operator="equal">
      <formula>0</formula>
    </cfRule>
  </conditionalFormatting>
  <conditionalFormatting sqref="AY212:BT212">
    <cfRule type="cellIs" dxfId="46" priority="74" operator="equal">
      <formula>0</formula>
    </cfRule>
  </conditionalFormatting>
  <conditionalFormatting sqref="AQ212:AW212">
    <cfRule type="cellIs" dxfId="45" priority="73" operator="equal">
      <formula>0</formula>
    </cfRule>
  </conditionalFormatting>
  <conditionalFormatting sqref="L212:P212">
    <cfRule type="cellIs" dxfId="44" priority="72" operator="equal">
      <formula>0</formula>
    </cfRule>
  </conditionalFormatting>
  <conditionalFormatting sqref="Q212:AO212">
    <cfRule type="cellIs" dxfId="43" priority="71" operator="equal">
      <formula>0</formula>
    </cfRule>
  </conditionalFormatting>
  <conditionalFormatting sqref="AW199:BT200">
    <cfRule type="cellIs" dxfId="42" priority="70" operator="equal">
      <formula>0</formula>
    </cfRule>
  </conditionalFormatting>
  <conditionalFormatting sqref="AQ199:AV200">
    <cfRule type="cellIs" dxfId="41" priority="69" operator="equal">
      <formula>0</formula>
    </cfRule>
  </conditionalFormatting>
  <conditionalFormatting sqref="AQ171:BS171">
    <cfRule type="cellIs" dxfId="40" priority="62" operator="equal">
      <formula>0</formula>
    </cfRule>
  </conditionalFormatting>
  <conditionalFormatting sqref="L171:P171">
    <cfRule type="cellIs" dxfId="39" priority="61" operator="equal">
      <formula>0</formula>
    </cfRule>
  </conditionalFormatting>
  <conditionalFormatting sqref="Q171:AO171">
    <cfRule type="cellIs" dxfId="38" priority="60" operator="equal">
      <formula>0</formula>
    </cfRule>
  </conditionalFormatting>
  <conditionalFormatting sqref="BT181">
    <cfRule type="cellIs" dxfId="37" priority="59" operator="equal">
      <formula>0</formula>
    </cfRule>
  </conditionalFormatting>
  <conditionalFormatting sqref="AQ181:BS181">
    <cfRule type="cellIs" dxfId="36" priority="58" operator="equal">
      <formula>0</formula>
    </cfRule>
  </conditionalFormatting>
  <conditionalFormatting sqref="L181:P181">
    <cfRule type="cellIs" dxfId="35" priority="57" operator="equal">
      <formula>0</formula>
    </cfRule>
  </conditionalFormatting>
  <conditionalFormatting sqref="Q181:AO181">
    <cfRule type="cellIs" dxfId="34" priority="56" operator="equal">
      <formula>0</formula>
    </cfRule>
  </conditionalFormatting>
  <conditionalFormatting sqref="AU197:BR197">
    <cfRule type="cellIs" dxfId="33" priority="55" operator="equal">
      <formula>0</formula>
    </cfRule>
  </conditionalFormatting>
  <conditionalFormatting sqref="AO197:AT197">
    <cfRule type="cellIs" dxfId="32" priority="54" operator="equal">
      <formula>0</formula>
    </cfRule>
  </conditionalFormatting>
  <conditionalFormatting sqref="L197:N197">
    <cfRule type="cellIs" dxfId="31" priority="53" operator="equal">
      <formula>0</formula>
    </cfRule>
  </conditionalFormatting>
  <conditionalFormatting sqref="O197:AM197">
    <cfRule type="cellIs" dxfId="30" priority="52" operator="equal">
      <formula>0</formula>
    </cfRule>
  </conditionalFormatting>
  <conditionalFormatting sqref="AS46:BS46 AS49:BS49 AS68:BS68 AS70:BS70 AQ45:BS45 AQ47:BS47 AT50:BS55 AQ60:BS60 AT64:BS65 AQ71:BS72">
    <cfRule type="cellIs" dxfId="29" priority="49" operator="equal">
      <formula>0</formula>
    </cfRule>
  </conditionalFormatting>
  <conditionalFormatting sqref="N27:AO27 N34:AO36 N38:AO38 N31:AO32 L39:AO39 N40:AO41 AS27:BS27 AS34:BS36 AS31:BS32 AS38:BS41 AS43:BS44">
    <cfRule type="cellIs" dxfId="28" priority="42" operator="equal">
      <formula>0</formula>
    </cfRule>
  </conditionalFormatting>
  <conditionalFormatting sqref="N46:AO46 N49:AO49 N68:AO68 N70:AO70 L45:AO45 L47:AO47 O50:AO55 L60:AO60 O64:AO65 L71:AO72">
    <cfRule type="cellIs" dxfId="27" priority="41" operator="equal">
      <formula>0</formula>
    </cfRule>
  </conditionalFormatting>
  <conditionalFormatting sqref="N33:AP33 AS33:BS33">
    <cfRule type="cellIs" dxfId="26" priority="40" operator="equal">
      <formula>0</formula>
    </cfRule>
  </conditionalFormatting>
  <conditionalFormatting sqref="N37:AP37 AS37:BS37">
    <cfRule type="cellIs" dxfId="25" priority="39" operator="equal">
      <formula>0</formula>
    </cfRule>
  </conditionalFormatting>
  <conditionalFormatting sqref="N28:AP28 AS28:BS28">
    <cfRule type="cellIs" dxfId="24" priority="32" operator="equal">
      <formula>0</formula>
    </cfRule>
  </conditionalFormatting>
  <conditionalFormatting sqref="N29:AP29">
    <cfRule type="cellIs" dxfId="23" priority="31" operator="equal">
      <formula>0</formula>
    </cfRule>
  </conditionalFormatting>
  <conditionalFormatting sqref="N30:AP30">
    <cfRule type="cellIs" dxfId="22" priority="30" operator="equal">
      <formula>0</formula>
    </cfRule>
  </conditionalFormatting>
  <conditionalFormatting sqref="N42:AP42 AS42:BS42">
    <cfRule type="cellIs" dxfId="21" priority="29" operator="equal">
      <formula>0</formula>
    </cfRule>
  </conditionalFormatting>
  <conditionalFormatting sqref="AP56 BG60:BS60 AT56:BS56">
    <cfRule type="cellIs" dxfId="20" priority="28" operator="equal">
      <formula>0</formula>
    </cfRule>
  </conditionalFormatting>
  <conditionalFormatting sqref="O56:AO56">
    <cfRule type="cellIs" dxfId="19" priority="27" operator="equal">
      <formula>0</formula>
    </cfRule>
  </conditionalFormatting>
  <conditionalFormatting sqref="AP61 AS61:BS61">
    <cfRule type="cellIs" dxfId="18" priority="26" operator="equal">
      <formula>0</formula>
    </cfRule>
  </conditionalFormatting>
  <conditionalFormatting sqref="N61:AO61">
    <cfRule type="cellIs" dxfId="17" priority="25" operator="equal">
      <formula>0</formula>
    </cfRule>
  </conditionalFormatting>
  <conditionalFormatting sqref="AP62 AT62:BS62">
    <cfRule type="cellIs" dxfId="16" priority="22" operator="equal">
      <formula>0</formula>
    </cfRule>
  </conditionalFormatting>
  <conditionalFormatting sqref="O62:AO62">
    <cfRule type="cellIs" dxfId="15" priority="21" operator="equal">
      <formula>0</formula>
    </cfRule>
  </conditionalFormatting>
  <conditionalFormatting sqref="AP63 AT63:BS63">
    <cfRule type="cellIs" dxfId="14" priority="20" operator="equal">
      <formula>0</formula>
    </cfRule>
  </conditionalFormatting>
  <conditionalFormatting sqref="O63:AO63">
    <cfRule type="cellIs" dxfId="13" priority="19" operator="equal">
      <formula>0</formula>
    </cfRule>
  </conditionalFormatting>
  <conditionalFormatting sqref="AP48 AS48:BS48">
    <cfRule type="cellIs" dxfId="12" priority="16" operator="equal">
      <formula>0</formula>
    </cfRule>
  </conditionalFormatting>
  <conditionalFormatting sqref="N48:AO48">
    <cfRule type="cellIs" dxfId="11" priority="15" operator="equal">
      <formula>0</formula>
    </cfRule>
  </conditionalFormatting>
  <conditionalFormatting sqref="AP57:AP59 AS57:BS57 AS59:BS59 AT58:BS58">
    <cfRule type="cellIs" dxfId="10" priority="11" operator="equal">
      <formula>0</formula>
    </cfRule>
  </conditionalFormatting>
  <conditionalFormatting sqref="N57:AO57 N59:AO59 O58:AO58">
    <cfRule type="cellIs" dxfId="9" priority="10" operator="equal">
      <formula>0</formula>
    </cfRule>
  </conditionalFormatting>
  <conditionalFormatting sqref="AJ60:AM60">
    <cfRule type="cellIs" dxfId="8" priority="9" operator="equal">
      <formula>0</formula>
    </cfRule>
  </conditionalFormatting>
  <conditionalFormatting sqref="L70:M70 L68:M68 L61:M61 L59:M59 L57:M57 L48:M49 L46:M46 L40:M42 L27:M38">
    <cfRule type="cellIs" dxfId="7" priority="8" operator="equal">
      <formula>0</formula>
    </cfRule>
  </conditionalFormatting>
  <conditionalFormatting sqref="AQ70:AR70 AQ68:AR68 AQ61:AR61 AQ59:AR59 AQ57:AR57 AQ48:AR49 AQ46:AR46 AQ27:AR44 AS29:BT30">
    <cfRule type="cellIs" dxfId="6" priority="7" operator="equal">
      <formula>0</formula>
    </cfRule>
  </conditionalFormatting>
  <conditionalFormatting sqref="L62:N65 L58:N58 L50:N56">
    <cfRule type="cellIs" dxfId="5" priority="6" operator="equal">
      <formula>0</formula>
    </cfRule>
  </conditionalFormatting>
  <conditionalFormatting sqref="AQ62:AS65 AQ58:AS58 AQ50:AS56">
    <cfRule type="cellIs" dxfId="4" priority="5" operator="equal">
      <formula>0</formula>
    </cfRule>
  </conditionalFormatting>
  <conditionalFormatting sqref="AQ233:AX233 L233:AO233">
    <cfRule type="cellIs" dxfId="3" priority="4" operator="equal">
      <formula>0</formula>
    </cfRule>
  </conditionalFormatting>
  <conditionalFormatting sqref="L235:S235 AN235:AO235 AQ235:BT235">
    <cfRule type="cellIs" dxfId="2" priority="3" operator="equal">
      <formula>0</formula>
    </cfRule>
  </conditionalFormatting>
  <conditionalFormatting sqref="T235">
    <cfRule type="cellIs" dxfId="1" priority="2" operator="equal">
      <formula>0</formula>
    </cfRule>
  </conditionalFormatting>
  <conditionalFormatting sqref="U235:AM235">
    <cfRule type="cellIs" dxfId="0" priority="1" operator="equal">
      <formula>0</formula>
    </cfRule>
  </conditionalFormatting>
  <pageMargins left="0.7" right="0.7" top="0.75" bottom="0.75" header="0.3" footer="0.3"/>
  <pageSetup scale="16"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I236:I1048576</xm:sqref>
        </x14:dataValidation>
        <x14:dataValidation type="list" allowBlank="1" showInputMessage="1" showErrorMessage="1" xr:uid="{00000000-0002-0000-0C00-000001000000}">
          <x14:formula1>
            <xm:f>DropDownList!$H$2:$H$3</xm:f>
          </x14:formula1>
          <xm:sqref>J236:J1048576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AH82"/>
  <sheetViews>
    <sheetView topLeftCell="A10" zoomScale="110" zoomScaleNormal="110" workbookViewId="0">
      <selection activeCell="B22" sqref="B22"/>
    </sheetView>
  </sheetViews>
  <sheetFormatPr defaultColWidth="9" defaultRowHeight="14.5"/>
  <cols>
    <col min="1" max="1" width="9" style="12"/>
    <col min="2" max="2" width="10" style="12" customWidth="1"/>
    <col min="3" max="3" width="11.26953125" style="12" customWidth="1"/>
    <col min="4" max="4" width="13.26953125" style="12" customWidth="1"/>
    <col min="5" max="5" width="12.81640625" style="12" customWidth="1"/>
    <col min="6" max="6" width="12" style="12" customWidth="1"/>
    <col min="7" max="7" width="9" style="12"/>
    <col min="8" max="8" width="24.6328125" style="12" customWidth="1"/>
    <col min="9" max="9" width="11" style="12" customWidth="1"/>
    <col min="10" max="10" width="9" style="12"/>
    <col min="11" max="11" width="11.6328125" style="12" customWidth="1"/>
    <col min="12" max="12" width="9" style="12"/>
    <col min="13" max="13" width="26" style="12" customWidth="1"/>
    <col min="14" max="14" width="10" style="12" customWidth="1"/>
    <col min="15" max="15" width="9" style="12"/>
    <col min="16" max="16" width="9.81640625" style="12" customWidth="1"/>
    <col min="17" max="16384" width="9" style="12"/>
  </cols>
  <sheetData>
    <row r="12" spans="1:17" ht="24" customHeight="1" thickBot="1"/>
    <row r="13" spans="1:17" ht="23.5" customHeight="1" thickBot="1">
      <c r="A13" s="749"/>
      <c r="B13" s="749" t="s">
        <v>171</v>
      </c>
      <c r="D13" s="126" t="s">
        <v>175</v>
      </c>
      <c r="E13" s="730"/>
      <c r="F13" s="177"/>
      <c r="G13" s="178"/>
      <c r="H13" s="750"/>
      <c r="K13" s="750"/>
      <c r="L13" s="177"/>
      <c r="M13" s="177"/>
      <c r="N13" s="177"/>
      <c r="O13" s="177"/>
      <c r="P13" s="177"/>
      <c r="Q13" s="197"/>
    </row>
    <row r="14" spans="1:17" ht="15.75" customHeight="1">
      <c r="B14" s="114"/>
      <c r="D14" s="17"/>
      <c r="E14" s="17"/>
      <c r="F14" s="177"/>
      <c r="G14" s="178"/>
      <c r="H14" s="750"/>
      <c r="K14" s="750"/>
      <c r="L14" s="177"/>
      <c r="M14" s="177"/>
      <c r="N14" s="177"/>
      <c r="O14" s="177"/>
      <c r="P14" s="177"/>
      <c r="Q14" s="197"/>
    </row>
    <row r="15" spans="1:17" ht="15.5">
      <c r="B15" s="749" t="s">
        <v>504</v>
      </c>
    </row>
    <row r="16" spans="1:17" ht="15.5">
      <c r="B16" s="749"/>
    </row>
    <row r="17" spans="2:34" s="665" customFormat="1" ht="20.5" customHeight="1">
      <c r="B17" s="663" t="s">
        <v>656</v>
      </c>
      <c r="C17" s="664"/>
      <c r="D17" s="664"/>
      <c r="E17" s="664"/>
      <c r="F17" s="664"/>
      <c r="G17" s="664"/>
      <c r="H17" s="664"/>
      <c r="I17" s="664"/>
      <c r="J17" s="664"/>
      <c r="K17" s="664"/>
      <c r="L17" s="664"/>
      <c r="M17" s="664"/>
      <c r="N17" s="664"/>
      <c r="O17" s="664"/>
      <c r="P17" s="664"/>
      <c r="Q17" s="664"/>
      <c r="R17" s="664"/>
      <c r="S17" s="664"/>
      <c r="T17" s="664"/>
      <c r="U17" s="664"/>
    </row>
    <row r="18" spans="2:34" ht="60" customHeight="1">
      <c r="B18" s="832" t="s">
        <v>682</v>
      </c>
      <c r="C18" s="832"/>
      <c r="D18" s="832"/>
      <c r="E18" s="832"/>
      <c r="F18" s="832"/>
      <c r="G18" s="832"/>
      <c r="H18" s="832"/>
      <c r="I18" s="832"/>
      <c r="J18" s="832"/>
      <c r="K18" s="832"/>
      <c r="L18" s="832"/>
      <c r="M18" s="832"/>
      <c r="N18" s="832"/>
      <c r="O18" s="832"/>
      <c r="P18" s="832"/>
      <c r="Q18" s="832"/>
      <c r="R18" s="832"/>
      <c r="S18" s="832"/>
      <c r="T18" s="832"/>
      <c r="U18" s="832"/>
    </row>
    <row r="21" spans="2:34" ht="21">
      <c r="B21" s="751" t="s">
        <v>884</v>
      </c>
    </row>
    <row r="22" spans="2:34" ht="21">
      <c r="B22" s="751" t="s">
        <v>819</v>
      </c>
      <c r="H22" s="751" t="s">
        <v>820</v>
      </c>
      <c r="J22" s="752"/>
    </row>
    <row r="23" spans="2:34" ht="21">
      <c r="B23" s="751"/>
      <c r="C23" s="753"/>
      <c r="E23" s="753"/>
      <c r="F23" s="753"/>
      <c r="H23" s="751"/>
      <c r="N23"/>
      <c r="O23"/>
      <c r="P23"/>
      <c r="Q23"/>
      <c r="R23"/>
      <c r="S23"/>
      <c r="T23"/>
      <c r="U23"/>
      <c r="V23"/>
      <c r="W23"/>
      <c r="X23"/>
      <c r="Y23"/>
      <c r="Z23"/>
      <c r="AA23"/>
      <c r="AB23"/>
      <c r="AC23"/>
      <c r="AD23"/>
      <c r="AE23"/>
      <c r="AF23"/>
      <c r="AG23"/>
      <c r="AH23"/>
    </row>
    <row r="24" spans="2:34" ht="18.75" customHeight="1">
      <c r="B24" s="831" t="s">
        <v>672</v>
      </c>
      <c r="C24" s="831"/>
      <c r="D24" s="831"/>
      <c r="E24" s="831"/>
      <c r="F24" s="831"/>
      <c r="N24"/>
      <c r="O24"/>
      <c r="P24"/>
      <c r="Q24"/>
      <c r="R24"/>
      <c r="S24"/>
      <c r="T24"/>
      <c r="U24"/>
      <c r="V24"/>
      <c r="W24"/>
      <c r="X24"/>
      <c r="Y24"/>
      <c r="Z24"/>
      <c r="AA24"/>
      <c r="AB24"/>
      <c r="AC24"/>
      <c r="AD24"/>
      <c r="AE24"/>
      <c r="AF24"/>
      <c r="AG24"/>
      <c r="AH24"/>
    </row>
    <row r="25" spans="2:34" ht="43.5">
      <c r="B25" s="742" t="s">
        <v>62</v>
      </c>
      <c r="C25" s="742" t="s">
        <v>673</v>
      </c>
      <c r="D25" s="742" t="s">
        <v>674</v>
      </c>
      <c r="E25" s="742" t="s">
        <v>676</v>
      </c>
      <c r="F25" s="742" t="s">
        <v>675</v>
      </c>
      <c r="H25" s="742"/>
      <c r="I25" s="742" t="s">
        <v>821</v>
      </c>
      <c r="J25" s="754" t="s">
        <v>822</v>
      </c>
      <c r="K25" s="833" t="s">
        <v>823</v>
      </c>
      <c r="L25" s="834"/>
      <c r="M25" s="834"/>
      <c r="N25" s="834"/>
      <c r="O25" s="834"/>
      <c r="P25" s="834"/>
      <c r="Q25" s="834"/>
      <c r="R25" s="834"/>
      <c r="S25" s="834"/>
      <c r="T25" s="834"/>
      <c r="U25" s="834"/>
      <c r="V25" s="834"/>
      <c r="W25" s="834"/>
      <c r="X25" s="834"/>
      <c r="Y25" s="834"/>
      <c r="Z25" s="834"/>
      <c r="AA25" s="834"/>
      <c r="AB25" s="834"/>
      <c r="AC25" s="834"/>
      <c r="AD25" s="834"/>
      <c r="AE25" s="834"/>
      <c r="AF25" s="834"/>
      <c r="AG25" s="834"/>
      <c r="AH25" s="834"/>
    </row>
    <row r="26" spans="2:34">
      <c r="B26" s="742"/>
      <c r="C26" s="742" t="s">
        <v>678</v>
      </c>
      <c r="D26" s="742" t="s">
        <v>679</v>
      </c>
      <c r="E26" s="742" t="s">
        <v>680</v>
      </c>
      <c r="F26" s="742" t="s">
        <v>681</v>
      </c>
      <c r="H26" s="742" t="s">
        <v>824</v>
      </c>
      <c r="I26" s="742" t="s">
        <v>825</v>
      </c>
      <c r="J26" s="742" t="s">
        <v>825</v>
      </c>
      <c r="K26" s="755">
        <v>42461</v>
      </c>
      <c r="L26" s="755">
        <v>42491</v>
      </c>
      <c r="M26" s="755">
        <v>42522</v>
      </c>
      <c r="N26" s="755">
        <v>42552</v>
      </c>
      <c r="O26" s="755">
        <v>42583</v>
      </c>
      <c r="P26" s="755">
        <v>42614</v>
      </c>
      <c r="Q26" s="755">
        <v>42644</v>
      </c>
      <c r="R26" s="755">
        <v>42675</v>
      </c>
      <c r="S26" s="755">
        <v>42705</v>
      </c>
      <c r="T26" s="755">
        <v>42736</v>
      </c>
      <c r="U26" s="755">
        <v>42767</v>
      </c>
      <c r="V26" s="755">
        <v>42795</v>
      </c>
      <c r="W26" s="755">
        <v>42826</v>
      </c>
      <c r="X26" s="755">
        <v>42856</v>
      </c>
      <c r="Y26" s="755">
        <v>42887</v>
      </c>
      <c r="Z26" s="755">
        <v>42917</v>
      </c>
      <c r="AA26" s="755">
        <v>42948</v>
      </c>
      <c r="AB26" s="755">
        <v>42979</v>
      </c>
      <c r="AC26" s="755">
        <v>43009</v>
      </c>
      <c r="AD26" s="755">
        <v>43040</v>
      </c>
      <c r="AE26" s="755">
        <v>43070</v>
      </c>
      <c r="AF26" s="755">
        <v>43101</v>
      </c>
      <c r="AG26" s="755">
        <v>43132</v>
      </c>
      <c r="AH26" s="755">
        <v>43160</v>
      </c>
    </row>
    <row r="27" spans="2:34" ht="15.75" customHeight="1">
      <c r="B27" s="729">
        <v>42461</v>
      </c>
      <c r="C27" s="756">
        <v>2307.89</v>
      </c>
      <c r="D27" s="757"/>
      <c r="E27" s="756"/>
      <c r="F27" s="756"/>
      <c r="H27" s="728" t="s">
        <v>826</v>
      </c>
      <c r="I27" s="728">
        <v>40</v>
      </c>
      <c r="J27" s="728"/>
      <c r="K27" s="758">
        <v>0</v>
      </c>
      <c r="L27" s="758">
        <v>0</v>
      </c>
      <c r="M27" s="758">
        <v>0</v>
      </c>
      <c r="N27" s="758">
        <v>0</v>
      </c>
      <c r="O27" s="758">
        <v>0</v>
      </c>
      <c r="P27" s="758">
        <v>0</v>
      </c>
      <c r="Q27" s="758">
        <v>0</v>
      </c>
      <c r="R27" s="758">
        <v>0</v>
      </c>
      <c r="S27" s="758">
        <v>0</v>
      </c>
      <c r="T27" s="758">
        <v>0</v>
      </c>
      <c r="U27" s="758">
        <v>0</v>
      </c>
      <c r="V27" s="758">
        <v>0</v>
      </c>
      <c r="W27" s="758">
        <v>0</v>
      </c>
      <c r="X27" s="758">
        <v>0</v>
      </c>
      <c r="Y27" s="758">
        <v>0</v>
      </c>
      <c r="Z27" s="758">
        <v>235</v>
      </c>
      <c r="AA27" s="758">
        <v>983</v>
      </c>
      <c r="AB27" s="758">
        <v>983</v>
      </c>
      <c r="AC27" s="758">
        <v>1934</v>
      </c>
      <c r="AD27" s="758">
        <v>2443</v>
      </c>
      <c r="AE27" s="758">
        <v>2567</v>
      </c>
      <c r="AF27" s="758">
        <v>2904</v>
      </c>
      <c r="AG27" s="758">
        <v>2916</v>
      </c>
      <c r="AH27" s="758">
        <v>2916</v>
      </c>
    </row>
    <row r="28" spans="2:34" ht="15.75" customHeight="1">
      <c r="B28" s="729">
        <v>42491</v>
      </c>
      <c r="C28" s="756">
        <v>2210.9299999999998</v>
      </c>
      <c r="D28" s="757">
        <f>+C28-C27</f>
        <v>-96.960000000000036</v>
      </c>
      <c r="E28" s="756">
        <v>0.79</v>
      </c>
      <c r="F28" s="756">
        <f>+D28*E28</f>
        <v>-76.598400000000026</v>
      </c>
      <c r="H28" s="728" t="s">
        <v>827</v>
      </c>
      <c r="I28" s="728">
        <v>70</v>
      </c>
      <c r="J28" s="728">
        <v>21</v>
      </c>
      <c r="K28" s="758">
        <v>2909</v>
      </c>
      <c r="L28" s="758">
        <v>2909</v>
      </c>
      <c r="M28" s="758">
        <v>2909</v>
      </c>
      <c r="N28" s="758">
        <v>2909</v>
      </c>
      <c r="O28" s="758">
        <v>2909</v>
      </c>
      <c r="P28" s="758">
        <v>2909</v>
      </c>
      <c r="Q28" s="758">
        <v>2909</v>
      </c>
      <c r="R28" s="758">
        <v>2909</v>
      </c>
      <c r="S28" s="758">
        <v>2909</v>
      </c>
      <c r="T28" s="758">
        <v>2909</v>
      </c>
      <c r="U28" s="758">
        <v>2909</v>
      </c>
      <c r="V28" s="758">
        <v>2909</v>
      </c>
      <c r="W28" s="758">
        <v>2909</v>
      </c>
      <c r="X28" s="758">
        <v>2909</v>
      </c>
      <c r="Y28" s="758">
        <v>2909</v>
      </c>
      <c r="Z28" s="758">
        <v>2681</v>
      </c>
      <c r="AA28" s="758">
        <v>1933</v>
      </c>
      <c r="AB28" s="758">
        <v>1933</v>
      </c>
      <c r="AC28" s="758">
        <v>982</v>
      </c>
      <c r="AD28" s="758">
        <v>473</v>
      </c>
      <c r="AE28" s="758">
        <v>349</v>
      </c>
      <c r="AF28" s="758">
        <v>12</v>
      </c>
      <c r="AG28" s="758">
        <v>0</v>
      </c>
      <c r="AH28" s="758">
        <v>0</v>
      </c>
    </row>
    <row r="29" spans="2:34" ht="15.75" customHeight="1">
      <c r="B29" s="729">
        <v>42522</v>
      </c>
      <c r="C29" s="756">
        <v>1981.62</v>
      </c>
      <c r="D29" s="757">
        <f t="shared" ref="D29:D35" si="0">+C29-C28</f>
        <v>-229.30999999999995</v>
      </c>
      <c r="E29" s="756">
        <v>0.79</v>
      </c>
      <c r="F29" s="756">
        <f t="shared" ref="F29:F35" si="1">+D29*E29</f>
        <v>-181.15489999999997</v>
      </c>
      <c r="H29" s="728" t="s">
        <v>828</v>
      </c>
      <c r="I29" s="728">
        <v>100</v>
      </c>
      <c r="J29" s="728"/>
      <c r="K29" s="758">
        <v>163</v>
      </c>
      <c r="L29" s="758">
        <v>163</v>
      </c>
      <c r="M29" s="758">
        <v>163</v>
      </c>
      <c r="N29" s="758">
        <v>163</v>
      </c>
      <c r="O29" s="758">
        <v>163</v>
      </c>
      <c r="P29" s="758">
        <v>163</v>
      </c>
      <c r="Q29" s="758">
        <v>163</v>
      </c>
      <c r="R29" s="758">
        <v>163</v>
      </c>
      <c r="S29" s="758">
        <v>163</v>
      </c>
      <c r="T29" s="758">
        <v>163</v>
      </c>
      <c r="U29" s="758">
        <v>163</v>
      </c>
      <c r="V29" s="758">
        <v>163</v>
      </c>
      <c r="W29" s="758">
        <v>163</v>
      </c>
      <c r="X29" s="758">
        <v>163</v>
      </c>
      <c r="Y29" s="758">
        <v>147</v>
      </c>
      <c r="Z29" s="758">
        <v>6</v>
      </c>
      <c r="AA29" s="758">
        <v>6</v>
      </c>
      <c r="AB29" s="758">
        <v>6</v>
      </c>
      <c r="AC29" s="758">
        <v>6</v>
      </c>
      <c r="AD29" s="758">
        <v>1</v>
      </c>
      <c r="AE29" s="758">
        <v>1</v>
      </c>
      <c r="AF29" s="758">
        <v>0</v>
      </c>
      <c r="AG29" s="758">
        <v>0</v>
      </c>
      <c r="AH29" s="758">
        <v>0</v>
      </c>
    </row>
    <row r="30" spans="2:34" ht="15.75" customHeight="1">
      <c r="B30" s="729">
        <v>42552</v>
      </c>
      <c r="C30" s="756">
        <v>1842.55</v>
      </c>
      <c r="D30" s="757">
        <f t="shared" si="0"/>
        <v>-139.06999999999994</v>
      </c>
      <c r="E30" s="756">
        <v>0.79</v>
      </c>
      <c r="F30" s="756">
        <f t="shared" si="1"/>
        <v>-109.86529999999995</v>
      </c>
      <c r="H30" s="728" t="s">
        <v>829</v>
      </c>
      <c r="I30" s="728">
        <v>150</v>
      </c>
      <c r="J30" s="728"/>
      <c r="K30" s="758">
        <v>70</v>
      </c>
      <c r="L30" s="758">
        <v>70</v>
      </c>
      <c r="M30" s="758">
        <v>70</v>
      </c>
      <c r="N30" s="758">
        <v>70</v>
      </c>
      <c r="O30" s="758">
        <v>70</v>
      </c>
      <c r="P30" s="758">
        <v>70</v>
      </c>
      <c r="Q30" s="758">
        <v>70</v>
      </c>
      <c r="R30" s="758">
        <v>70</v>
      </c>
      <c r="S30" s="758">
        <v>70</v>
      </c>
      <c r="T30" s="758">
        <v>70</v>
      </c>
      <c r="U30" s="758">
        <v>70</v>
      </c>
      <c r="V30" s="758">
        <v>70</v>
      </c>
      <c r="W30" s="758">
        <v>70</v>
      </c>
      <c r="X30" s="758">
        <v>70</v>
      </c>
      <c r="Y30" s="758">
        <v>70</v>
      </c>
      <c r="Z30" s="758">
        <v>70</v>
      </c>
      <c r="AA30" s="758">
        <v>70</v>
      </c>
      <c r="AB30" s="758">
        <v>70</v>
      </c>
      <c r="AC30" s="758">
        <v>70</v>
      </c>
      <c r="AD30" s="758">
        <v>70</v>
      </c>
      <c r="AE30" s="758">
        <v>35</v>
      </c>
      <c r="AF30" s="758">
        <v>0</v>
      </c>
      <c r="AG30" s="758">
        <v>0</v>
      </c>
      <c r="AH30" s="758">
        <v>0</v>
      </c>
    </row>
    <row r="31" spans="2:34" ht="15.75" customHeight="1">
      <c r="B31" s="729">
        <v>42583</v>
      </c>
      <c r="C31" s="756">
        <v>1829</v>
      </c>
      <c r="D31" s="757">
        <f t="shared" si="0"/>
        <v>-13.549999999999955</v>
      </c>
      <c r="E31" s="756">
        <v>0.79</v>
      </c>
      <c r="F31" s="756">
        <f t="shared" si="1"/>
        <v>-10.704499999999964</v>
      </c>
      <c r="H31" s="728" t="s">
        <v>830</v>
      </c>
      <c r="I31" s="728">
        <v>40</v>
      </c>
      <c r="J31" s="728"/>
      <c r="K31" s="758">
        <v>0</v>
      </c>
      <c r="L31" s="758">
        <v>0</v>
      </c>
      <c r="M31" s="758">
        <v>0</v>
      </c>
      <c r="N31" s="758">
        <v>0</v>
      </c>
      <c r="O31" s="758">
        <v>0</v>
      </c>
      <c r="P31" s="758">
        <v>0</v>
      </c>
      <c r="Q31" s="758">
        <v>0</v>
      </c>
      <c r="R31" s="758">
        <v>0</v>
      </c>
      <c r="S31" s="758">
        <v>0</v>
      </c>
      <c r="T31" s="758">
        <v>0</v>
      </c>
      <c r="U31" s="758">
        <v>0</v>
      </c>
      <c r="V31" s="758">
        <v>0</v>
      </c>
      <c r="W31" s="758">
        <v>0</v>
      </c>
      <c r="X31" s="758">
        <v>0</v>
      </c>
      <c r="Y31" s="758">
        <v>76</v>
      </c>
      <c r="Z31" s="758">
        <v>959</v>
      </c>
      <c r="AA31" s="758">
        <v>959</v>
      </c>
      <c r="AB31" s="758">
        <v>959</v>
      </c>
      <c r="AC31" s="758">
        <v>959</v>
      </c>
      <c r="AD31" s="758">
        <v>994</v>
      </c>
      <c r="AE31" s="758">
        <v>1029</v>
      </c>
      <c r="AF31" s="758">
        <v>1065</v>
      </c>
      <c r="AG31" s="758">
        <v>1065</v>
      </c>
      <c r="AH31" s="758">
        <v>1065</v>
      </c>
    </row>
    <row r="32" spans="2:34" ht="15.75" customHeight="1">
      <c r="B32" s="729">
        <v>42614</v>
      </c>
      <c r="C32" s="756">
        <v>1711.12</v>
      </c>
      <c r="D32" s="757">
        <f t="shared" si="0"/>
        <v>-117.88000000000011</v>
      </c>
      <c r="E32" s="756">
        <v>0.79</v>
      </c>
      <c r="F32" s="756">
        <f t="shared" si="1"/>
        <v>-93.125200000000092</v>
      </c>
      <c r="H32" s="728" t="s">
        <v>831</v>
      </c>
      <c r="I32" s="728">
        <v>70</v>
      </c>
      <c r="J32" s="728">
        <v>21</v>
      </c>
      <c r="K32" s="758">
        <v>839</v>
      </c>
      <c r="L32" s="758">
        <v>839</v>
      </c>
      <c r="M32" s="758">
        <v>839</v>
      </c>
      <c r="N32" s="758">
        <v>839</v>
      </c>
      <c r="O32" s="758">
        <v>839</v>
      </c>
      <c r="P32" s="758">
        <v>839</v>
      </c>
      <c r="Q32" s="758">
        <v>839</v>
      </c>
      <c r="R32" s="758">
        <v>839</v>
      </c>
      <c r="S32" s="758">
        <v>839</v>
      </c>
      <c r="T32" s="758">
        <v>839</v>
      </c>
      <c r="U32" s="758">
        <v>839</v>
      </c>
      <c r="V32" s="758">
        <v>839</v>
      </c>
      <c r="W32" s="758">
        <v>839</v>
      </c>
      <c r="X32" s="758">
        <v>839</v>
      </c>
      <c r="Y32" s="758">
        <v>779</v>
      </c>
      <c r="Z32" s="758">
        <v>30</v>
      </c>
      <c r="AA32" s="758">
        <v>30</v>
      </c>
      <c r="AB32" s="758">
        <v>30</v>
      </c>
      <c r="AC32" s="758">
        <v>30</v>
      </c>
      <c r="AD32" s="758">
        <v>0</v>
      </c>
      <c r="AE32" s="758">
        <v>0</v>
      </c>
      <c r="AF32" s="758">
        <v>0</v>
      </c>
      <c r="AG32" s="758">
        <v>0</v>
      </c>
      <c r="AH32" s="758">
        <v>0</v>
      </c>
    </row>
    <row r="33" spans="2:34" ht="15.75" customHeight="1">
      <c r="B33" s="729">
        <v>42644</v>
      </c>
      <c r="C33" s="756">
        <v>1643.76</v>
      </c>
      <c r="D33" s="757">
        <f t="shared" si="0"/>
        <v>-67.3599999999999</v>
      </c>
      <c r="E33" s="756">
        <v>0.79</v>
      </c>
      <c r="F33" s="756">
        <f t="shared" si="1"/>
        <v>-53.214399999999927</v>
      </c>
      <c r="H33" s="728" t="s">
        <v>832</v>
      </c>
      <c r="I33" s="728">
        <v>100</v>
      </c>
      <c r="J33" s="728"/>
      <c r="K33" s="758">
        <v>159</v>
      </c>
      <c r="L33" s="758">
        <v>159</v>
      </c>
      <c r="M33" s="758">
        <v>159</v>
      </c>
      <c r="N33" s="758">
        <v>159</v>
      </c>
      <c r="O33" s="758">
        <v>159</v>
      </c>
      <c r="P33" s="758">
        <v>159</v>
      </c>
      <c r="Q33" s="758">
        <v>159</v>
      </c>
      <c r="R33" s="758">
        <v>159</v>
      </c>
      <c r="S33" s="758">
        <v>159</v>
      </c>
      <c r="T33" s="758">
        <v>159</v>
      </c>
      <c r="U33" s="758">
        <v>159</v>
      </c>
      <c r="V33" s="758">
        <v>159</v>
      </c>
      <c r="W33" s="758">
        <v>159</v>
      </c>
      <c r="X33" s="758">
        <v>159</v>
      </c>
      <c r="Y33" s="758">
        <v>159</v>
      </c>
      <c r="Z33" s="758">
        <v>159</v>
      </c>
      <c r="AA33" s="758">
        <v>159</v>
      </c>
      <c r="AB33" s="758">
        <v>159</v>
      </c>
      <c r="AC33" s="758">
        <v>159</v>
      </c>
      <c r="AD33" s="758">
        <v>159</v>
      </c>
      <c r="AE33" s="758">
        <v>159</v>
      </c>
      <c r="AF33" s="758">
        <v>5</v>
      </c>
      <c r="AG33" s="758">
        <v>0</v>
      </c>
      <c r="AH33" s="758">
        <v>0</v>
      </c>
    </row>
    <row r="34" spans="2:34" ht="15.75" customHeight="1">
      <c r="B34" s="729">
        <v>42675</v>
      </c>
      <c r="C34" s="756">
        <v>1480.01</v>
      </c>
      <c r="D34" s="757">
        <f t="shared" si="0"/>
        <v>-163.75</v>
      </c>
      <c r="E34" s="756">
        <v>0.79</v>
      </c>
      <c r="F34" s="756">
        <f t="shared" si="1"/>
        <v>-129.36250000000001</v>
      </c>
      <c r="H34" s="728" t="s">
        <v>833</v>
      </c>
      <c r="I34" s="728">
        <v>40</v>
      </c>
      <c r="J34" s="728"/>
      <c r="K34" s="758">
        <v>0</v>
      </c>
      <c r="L34" s="758">
        <v>0</v>
      </c>
      <c r="M34" s="758">
        <v>0</v>
      </c>
      <c r="N34" s="758">
        <v>0</v>
      </c>
      <c r="O34" s="758">
        <v>0</v>
      </c>
      <c r="P34" s="758">
        <v>0</v>
      </c>
      <c r="Q34" s="758">
        <v>0</v>
      </c>
      <c r="R34" s="758">
        <v>0</v>
      </c>
      <c r="S34" s="758">
        <v>0</v>
      </c>
      <c r="T34" s="758">
        <v>0</v>
      </c>
      <c r="U34" s="758">
        <v>0</v>
      </c>
      <c r="V34" s="758">
        <v>0</v>
      </c>
      <c r="W34" s="758">
        <v>0</v>
      </c>
      <c r="X34" s="758">
        <v>0</v>
      </c>
      <c r="Y34" s="758">
        <v>0</v>
      </c>
      <c r="Z34" s="758">
        <v>0</v>
      </c>
      <c r="AA34" s="758">
        <v>0</v>
      </c>
      <c r="AB34" s="758">
        <v>0</v>
      </c>
      <c r="AC34" s="758">
        <v>0</v>
      </c>
      <c r="AD34" s="758">
        <v>0</v>
      </c>
      <c r="AE34" s="758">
        <v>0</v>
      </c>
      <c r="AF34" s="758">
        <v>154</v>
      </c>
      <c r="AG34" s="758">
        <v>159</v>
      </c>
      <c r="AH34" s="758">
        <v>159</v>
      </c>
    </row>
    <row r="35" spans="2:34" ht="15.75" customHeight="1">
      <c r="B35" s="729">
        <v>42705</v>
      </c>
      <c r="C35" s="756">
        <v>1288.97</v>
      </c>
      <c r="D35" s="757">
        <f t="shared" si="0"/>
        <v>-191.03999999999996</v>
      </c>
      <c r="E35" s="756">
        <v>0.79</v>
      </c>
      <c r="F35" s="756">
        <f t="shared" si="1"/>
        <v>-150.92159999999998</v>
      </c>
      <c r="H35" s="728" t="s">
        <v>834</v>
      </c>
      <c r="I35" s="728">
        <v>100</v>
      </c>
      <c r="J35" s="728">
        <v>30</v>
      </c>
      <c r="K35" s="758">
        <v>1534</v>
      </c>
      <c r="L35" s="758">
        <v>1332</v>
      </c>
      <c r="M35" s="758">
        <v>520</v>
      </c>
      <c r="N35" s="758">
        <v>207</v>
      </c>
      <c r="O35" s="758">
        <v>207</v>
      </c>
      <c r="P35" s="758">
        <v>166</v>
      </c>
      <c r="Q35" s="758">
        <v>166</v>
      </c>
      <c r="R35" s="758">
        <v>121</v>
      </c>
      <c r="S35" s="758">
        <v>109</v>
      </c>
      <c r="T35" s="758">
        <v>109</v>
      </c>
      <c r="U35" s="758">
        <v>109</v>
      </c>
      <c r="V35" s="758">
        <v>2</v>
      </c>
      <c r="W35" s="758">
        <v>1</v>
      </c>
      <c r="X35" s="758">
        <v>1</v>
      </c>
      <c r="Y35" s="758">
        <v>1</v>
      </c>
      <c r="Z35" s="758">
        <v>1</v>
      </c>
      <c r="AA35" s="758">
        <v>1</v>
      </c>
      <c r="AB35" s="758">
        <v>1</v>
      </c>
      <c r="AC35" s="758">
        <v>1</v>
      </c>
      <c r="AD35" s="758">
        <v>1</v>
      </c>
      <c r="AE35" s="758">
        <v>1</v>
      </c>
      <c r="AF35" s="758">
        <v>0</v>
      </c>
      <c r="AG35" s="758">
        <v>0</v>
      </c>
      <c r="AH35" s="758">
        <v>0</v>
      </c>
    </row>
    <row r="36" spans="2:34" ht="15.75" customHeight="1">
      <c r="B36" s="732" t="s">
        <v>835</v>
      </c>
      <c r="C36" s="759">
        <f>SUM(C28:C35)</f>
        <v>13987.96</v>
      </c>
      <c r="D36" s="759">
        <f>SUM(D28:D35)</f>
        <v>-1018.9199999999998</v>
      </c>
      <c r="E36" s="759"/>
      <c r="F36" s="759">
        <f>SUM(F28:F35)</f>
        <v>-804.94679999999983</v>
      </c>
      <c r="H36" s="728" t="s">
        <v>836</v>
      </c>
      <c r="I36" s="728">
        <v>108</v>
      </c>
      <c r="J36" s="728"/>
      <c r="K36" s="758">
        <v>0</v>
      </c>
      <c r="L36" s="758">
        <v>0</v>
      </c>
      <c r="M36" s="758">
        <v>0</v>
      </c>
      <c r="N36" s="758">
        <v>0</v>
      </c>
      <c r="O36" s="758">
        <v>0</v>
      </c>
      <c r="P36" s="758">
        <v>35</v>
      </c>
      <c r="Q36" s="758">
        <v>35</v>
      </c>
      <c r="R36" s="758">
        <v>35</v>
      </c>
      <c r="S36" s="758">
        <v>35</v>
      </c>
      <c r="T36" s="758">
        <v>35</v>
      </c>
      <c r="U36" s="758">
        <v>35</v>
      </c>
      <c r="V36" s="758">
        <v>35</v>
      </c>
      <c r="W36" s="758">
        <v>35</v>
      </c>
      <c r="X36" s="758">
        <v>35</v>
      </c>
      <c r="Y36" s="758">
        <v>35</v>
      </c>
      <c r="Z36" s="758">
        <v>35</v>
      </c>
      <c r="AA36" s="758">
        <v>35</v>
      </c>
      <c r="AB36" s="758">
        <v>35</v>
      </c>
      <c r="AC36" s="758">
        <v>35</v>
      </c>
      <c r="AD36" s="758">
        <v>35</v>
      </c>
      <c r="AE36" s="758">
        <v>35</v>
      </c>
      <c r="AF36" s="758">
        <v>35</v>
      </c>
      <c r="AG36" s="758">
        <v>35</v>
      </c>
      <c r="AH36" s="758">
        <v>35</v>
      </c>
    </row>
    <row r="37" spans="2:34" ht="15.75" customHeight="1">
      <c r="B37" s="760" t="s">
        <v>837</v>
      </c>
      <c r="C37" s="728"/>
      <c r="D37" s="728"/>
      <c r="E37" s="728"/>
      <c r="F37" s="761">
        <f>+F36</f>
        <v>-804.94679999999983</v>
      </c>
      <c r="H37" s="728" t="s">
        <v>838</v>
      </c>
      <c r="I37" s="728">
        <v>150</v>
      </c>
      <c r="J37" s="728">
        <v>46</v>
      </c>
      <c r="K37" s="758">
        <v>2794</v>
      </c>
      <c r="L37" s="758">
        <v>2548</v>
      </c>
      <c r="M37" s="758">
        <v>2179</v>
      </c>
      <c r="N37" s="758">
        <v>1838</v>
      </c>
      <c r="O37" s="758">
        <v>1834</v>
      </c>
      <c r="P37" s="758">
        <v>1246</v>
      </c>
      <c r="Q37" s="758">
        <v>988</v>
      </c>
      <c r="R37" s="758">
        <v>805</v>
      </c>
      <c r="S37" s="758">
        <v>51</v>
      </c>
      <c r="T37" s="758">
        <v>51</v>
      </c>
      <c r="U37" s="758">
        <v>51</v>
      </c>
      <c r="V37" s="758">
        <v>45</v>
      </c>
      <c r="W37" s="758">
        <v>1</v>
      </c>
      <c r="X37" s="758">
        <v>1</v>
      </c>
      <c r="Y37" s="758">
        <v>1</v>
      </c>
      <c r="Z37" s="758">
        <v>1</v>
      </c>
      <c r="AA37" s="758">
        <v>1</v>
      </c>
      <c r="AB37" s="758">
        <v>1</v>
      </c>
      <c r="AC37" s="758">
        <v>1</v>
      </c>
      <c r="AD37" s="758">
        <v>0</v>
      </c>
      <c r="AE37" s="758">
        <v>0</v>
      </c>
      <c r="AF37" s="758">
        <v>0</v>
      </c>
      <c r="AG37" s="758">
        <v>0</v>
      </c>
      <c r="AH37" s="758">
        <v>0</v>
      </c>
    </row>
    <row r="38" spans="2:34" ht="15.75" customHeight="1">
      <c r="B38" s="760" t="s">
        <v>839</v>
      </c>
      <c r="C38" s="728"/>
      <c r="D38" s="728"/>
      <c r="E38" s="728"/>
      <c r="F38" s="761">
        <f>+F37*0.995</f>
        <v>-800.92206599999986</v>
      </c>
      <c r="H38" s="728" t="s">
        <v>840</v>
      </c>
      <c r="I38" s="728">
        <v>200</v>
      </c>
      <c r="J38" s="728">
        <v>55</v>
      </c>
      <c r="K38" s="758">
        <v>1006</v>
      </c>
      <c r="L38" s="758">
        <v>909</v>
      </c>
      <c r="M38" s="758">
        <v>330</v>
      </c>
      <c r="N38" s="758">
        <v>280</v>
      </c>
      <c r="O38" s="758">
        <v>280</v>
      </c>
      <c r="P38" s="758">
        <v>179</v>
      </c>
      <c r="Q38" s="758">
        <v>165</v>
      </c>
      <c r="R38" s="758">
        <v>122</v>
      </c>
      <c r="S38" s="758">
        <v>50</v>
      </c>
      <c r="T38" s="758">
        <v>50</v>
      </c>
      <c r="U38" s="758">
        <v>50</v>
      </c>
      <c r="V38" s="758">
        <v>50</v>
      </c>
      <c r="W38" s="758">
        <v>16</v>
      </c>
      <c r="X38" s="758">
        <v>16</v>
      </c>
      <c r="Y38" s="758">
        <v>16</v>
      </c>
      <c r="Z38" s="758">
        <v>16</v>
      </c>
      <c r="AA38" s="758">
        <v>16</v>
      </c>
      <c r="AB38" s="758">
        <v>16</v>
      </c>
      <c r="AC38" s="758">
        <v>16</v>
      </c>
      <c r="AD38" s="758">
        <v>0</v>
      </c>
      <c r="AE38" s="758">
        <v>0</v>
      </c>
      <c r="AF38" s="758">
        <v>0</v>
      </c>
      <c r="AG38" s="758">
        <v>0</v>
      </c>
      <c r="AH38" s="758">
        <v>0</v>
      </c>
    </row>
    <row r="39" spans="2:34" ht="16.399999999999999" customHeight="1">
      <c r="B39" s="729">
        <v>42736</v>
      </c>
      <c r="C39" s="756">
        <v>1288.96</v>
      </c>
      <c r="D39" s="756">
        <f>+C39-C35</f>
        <v>-9.9999999999909051E-3</v>
      </c>
      <c r="E39" s="756">
        <v>0.79</v>
      </c>
      <c r="F39" s="756">
        <f>+D39*E39</f>
        <v>-7.8999999999928155E-3</v>
      </c>
      <c r="H39" s="728" t="s">
        <v>841</v>
      </c>
      <c r="I39" s="728">
        <v>250</v>
      </c>
      <c r="J39" s="728">
        <v>60</v>
      </c>
      <c r="K39" s="758">
        <v>946</v>
      </c>
      <c r="L39" s="758">
        <v>796</v>
      </c>
      <c r="M39" s="758">
        <v>729</v>
      </c>
      <c r="N39" s="758">
        <v>678</v>
      </c>
      <c r="O39" s="758">
        <v>639</v>
      </c>
      <c r="P39" s="758">
        <v>627</v>
      </c>
      <c r="Q39" s="758">
        <v>580</v>
      </c>
      <c r="R39" s="758">
        <v>221</v>
      </c>
      <c r="S39" s="758">
        <v>57</v>
      </c>
      <c r="T39" s="758">
        <v>57</v>
      </c>
      <c r="U39" s="758">
        <v>57</v>
      </c>
      <c r="V39" s="758">
        <v>57</v>
      </c>
      <c r="W39" s="758">
        <v>2</v>
      </c>
      <c r="X39" s="758">
        <v>2</v>
      </c>
      <c r="Y39" s="758">
        <v>2</v>
      </c>
      <c r="Z39" s="758">
        <v>2</v>
      </c>
      <c r="AA39" s="758">
        <v>2</v>
      </c>
      <c r="AB39" s="758">
        <v>2</v>
      </c>
      <c r="AC39" s="758">
        <v>2</v>
      </c>
      <c r="AD39" s="758">
        <v>0</v>
      </c>
      <c r="AE39" s="758">
        <v>0</v>
      </c>
      <c r="AF39" s="758">
        <v>0</v>
      </c>
      <c r="AG39" s="758">
        <v>0</v>
      </c>
      <c r="AH39" s="758">
        <v>0</v>
      </c>
    </row>
    <row r="40" spans="2:34">
      <c r="B40" s="729">
        <v>42767</v>
      </c>
      <c r="C40" s="756">
        <v>1288.96</v>
      </c>
      <c r="D40" s="757">
        <f t="shared" ref="D40:D50" si="2">+C40-C39</f>
        <v>0</v>
      </c>
      <c r="E40" s="756">
        <v>0.79</v>
      </c>
      <c r="F40" s="756">
        <f>+D40*E40</f>
        <v>0</v>
      </c>
      <c r="H40" s="728" t="s">
        <v>842</v>
      </c>
      <c r="I40" s="728">
        <v>32</v>
      </c>
      <c r="J40" s="728"/>
      <c r="K40" s="758">
        <v>0</v>
      </c>
      <c r="L40" s="758">
        <v>0</v>
      </c>
      <c r="M40" s="758">
        <v>0</v>
      </c>
      <c r="N40" s="758">
        <v>0</v>
      </c>
      <c r="O40" s="758">
        <v>0</v>
      </c>
      <c r="P40" s="758">
        <v>23</v>
      </c>
      <c r="Q40" s="758">
        <v>23</v>
      </c>
      <c r="R40" s="758">
        <v>23</v>
      </c>
      <c r="S40" s="758">
        <v>23</v>
      </c>
      <c r="T40" s="758">
        <v>23</v>
      </c>
      <c r="U40" s="758">
        <v>23</v>
      </c>
      <c r="V40" s="758">
        <v>23</v>
      </c>
      <c r="W40" s="758">
        <v>23</v>
      </c>
      <c r="X40" s="758">
        <v>23</v>
      </c>
      <c r="Y40" s="758">
        <v>23</v>
      </c>
      <c r="Z40" s="758">
        <v>23</v>
      </c>
      <c r="AA40" s="758">
        <v>23</v>
      </c>
      <c r="AB40" s="758">
        <v>23</v>
      </c>
      <c r="AC40" s="758">
        <v>23</v>
      </c>
      <c r="AD40" s="758">
        <v>23</v>
      </c>
      <c r="AE40" s="758">
        <v>23</v>
      </c>
      <c r="AF40" s="758">
        <v>23</v>
      </c>
      <c r="AG40" s="758">
        <v>23</v>
      </c>
      <c r="AH40" s="758">
        <v>23</v>
      </c>
    </row>
    <row r="41" spans="2:34">
      <c r="B41" s="729">
        <v>42795</v>
      </c>
      <c r="C41" s="756">
        <v>1282.3699999999999</v>
      </c>
      <c r="D41" s="757">
        <f t="shared" si="2"/>
        <v>-6.5900000000001455</v>
      </c>
      <c r="E41" s="756">
        <v>0.79</v>
      </c>
      <c r="F41" s="756">
        <f t="shared" ref="F41:F50" si="3">+D41*E41</f>
        <v>-5.2061000000001156</v>
      </c>
      <c r="H41" s="728" t="s">
        <v>843</v>
      </c>
      <c r="I41" s="728">
        <v>500</v>
      </c>
      <c r="J41" s="728"/>
      <c r="K41" s="758">
        <v>1</v>
      </c>
      <c r="L41" s="758">
        <v>0</v>
      </c>
      <c r="M41" s="758">
        <v>0</v>
      </c>
      <c r="N41" s="758">
        <v>0</v>
      </c>
      <c r="O41" s="758">
        <v>0</v>
      </c>
      <c r="P41" s="758">
        <v>0</v>
      </c>
      <c r="Q41" s="758">
        <v>0</v>
      </c>
      <c r="R41" s="758">
        <v>0</v>
      </c>
      <c r="S41" s="758">
        <v>0</v>
      </c>
      <c r="T41" s="758">
        <v>0</v>
      </c>
      <c r="U41" s="758">
        <v>0</v>
      </c>
      <c r="V41" s="758">
        <v>0</v>
      </c>
      <c r="W41" s="758">
        <v>0</v>
      </c>
      <c r="X41" s="758">
        <v>0</v>
      </c>
      <c r="Y41" s="758">
        <v>0</v>
      </c>
      <c r="Z41" s="758">
        <v>0</v>
      </c>
      <c r="AA41" s="758">
        <v>0</v>
      </c>
      <c r="AB41" s="758">
        <v>0</v>
      </c>
      <c r="AC41" s="758">
        <v>0</v>
      </c>
      <c r="AD41" s="758">
        <v>0</v>
      </c>
      <c r="AE41" s="758">
        <v>0</v>
      </c>
      <c r="AF41" s="758">
        <v>0</v>
      </c>
      <c r="AG41" s="758">
        <v>0</v>
      </c>
      <c r="AH41" s="758">
        <v>0</v>
      </c>
    </row>
    <row r="42" spans="2:34">
      <c r="B42" s="729">
        <v>42826</v>
      </c>
      <c r="C42" s="756">
        <v>1259.4100000000001</v>
      </c>
      <c r="D42" s="757">
        <f t="shared" si="2"/>
        <v>-22.959999999999809</v>
      </c>
      <c r="E42" s="756">
        <v>0.79</v>
      </c>
      <c r="F42" s="756">
        <f t="shared" si="3"/>
        <v>-18.138399999999852</v>
      </c>
      <c r="H42" s="728" t="s">
        <v>844</v>
      </c>
      <c r="I42" s="728">
        <v>70</v>
      </c>
      <c r="J42" s="728">
        <v>21</v>
      </c>
      <c r="K42" s="758">
        <v>64</v>
      </c>
      <c r="L42" s="758">
        <v>64</v>
      </c>
      <c r="M42" s="758">
        <v>64</v>
      </c>
      <c r="N42" s="758">
        <v>26</v>
      </c>
      <c r="O42" s="758">
        <v>26</v>
      </c>
      <c r="P42" s="758">
        <v>4</v>
      </c>
      <c r="Q42" s="758">
        <v>4</v>
      </c>
      <c r="R42" s="758">
        <v>4</v>
      </c>
      <c r="S42" s="758">
        <v>4</v>
      </c>
      <c r="T42" s="758">
        <v>4</v>
      </c>
      <c r="U42" s="758">
        <v>4</v>
      </c>
      <c r="V42" s="758">
        <v>4</v>
      </c>
      <c r="W42" s="758">
        <v>1</v>
      </c>
      <c r="X42" s="758">
        <v>1</v>
      </c>
      <c r="Y42" s="758">
        <v>1</v>
      </c>
      <c r="Z42" s="758">
        <v>1</v>
      </c>
      <c r="AA42" s="758">
        <v>1</v>
      </c>
      <c r="AB42" s="758">
        <v>1</v>
      </c>
      <c r="AC42" s="758">
        <v>1</v>
      </c>
      <c r="AD42" s="758">
        <v>1</v>
      </c>
      <c r="AE42" s="758">
        <v>0</v>
      </c>
      <c r="AF42" s="758">
        <v>0</v>
      </c>
      <c r="AG42" s="758">
        <v>0</v>
      </c>
      <c r="AH42" s="758">
        <v>0</v>
      </c>
    </row>
    <row r="43" spans="2:34">
      <c r="B43" s="729">
        <v>42856</v>
      </c>
      <c r="C43" s="756">
        <v>1259.4100000000001</v>
      </c>
      <c r="D43" s="757">
        <f t="shared" si="2"/>
        <v>0</v>
      </c>
      <c r="E43" s="756">
        <v>0.79</v>
      </c>
      <c r="F43" s="756">
        <f t="shared" si="3"/>
        <v>0</v>
      </c>
      <c r="H43" s="728" t="s">
        <v>845</v>
      </c>
      <c r="I43" s="728">
        <v>40</v>
      </c>
      <c r="J43" s="728"/>
      <c r="K43" s="758">
        <v>0</v>
      </c>
      <c r="L43" s="758">
        <v>0</v>
      </c>
      <c r="M43" s="758">
        <v>0</v>
      </c>
      <c r="N43" s="758">
        <v>0</v>
      </c>
      <c r="O43" s="758">
        <v>0</v>
      </c>
      <c r="P43" s="758">
        <v>0</v>
      </c>
      <c r="Q43" s="758">
        <v>0</v>
      </c>
      <c r="R43" s="758">
        <v>0</v>
      </c>
      <c r="S43" s="758">
        <v>0</v>
      </c>
      <c r="T43" s="758">
        <v>0</v>
      </c>
      <c r="U43" s="758">
        <v>0</v>
      </c>
      <c r="V43" s="758">
        <v>0</v>
      </c>
      <c r="W43" s="758">
        <v>0</v>
      </c>
      <c r="X43" s="758">
        <v>0</v>
      </c>
      <c r="Y43" s="758">
        <v>0</v>
      </c>
      <c r="Z43" s="758">
        <v>0</v>
      </c>
      <c r="AA43" s="758">
        <v>0</v>
      </c>
      <c r="AB43" s="758">
        <v>0</v>
      </c>
      <c r="AC43" s="758">
        <v>0</v>
      </c>
      <c r="AD43" s="758">
        <v>0</v>
      </c>
      <c r="AE43" s="758">
        <v>51</v>
      </c>
      <c r="AF43" s="758">
        <v>54</v>
      </c>
      <c r="AG43" s="758">
        <v>54</v>
      </c>
      <c r="AH43" s="758">
        <v>54</v>
      </c>
    </row>
    <row r="44" spans="2:34">
      <c r="B44" s="729">
        <v>42887</v>
      </c>
      <c r="C44" s="756">
        <v>1259.4100000000001</v>
      </c>
      <c r="D44" s="757">
        <f t="shared" si="2"/>
        <v>0</v>
      </c>
      <c r="E44" s="756">
        <v>0.79</v>
      </c>
      <c r="F44" s="756">
        <f t="shared" si="3"/>
        <v>0</v>
      </c>
      <c r="H44" s="728" t="s">
        <v>846</v>
      </c>
      <c r="I44" s="728">
        <v>25</v>
      </c>
      <c r="J44" s="728"/>
      <c r="K44" s="758">
        <v>0</v>
      </c>
      <c r="L44" s="758">
        <v>0</v>
      </c>
      <c r="M44" s="758">
        <v>0</v>
      </c>
      <c r="N44" s="758">
        <v>0</v>
      </c>
      <c r="O44" s="758">
        <v>0</v>
      </c>
      <c r="P44" s="758">
        <v>0</v>
      </c>
      <c r="Q44" s="758">
        <v>0</v>
      </c>
      <c r="R44" s="758">
        <v>0</v>
      </c>
      <c r="S44" s="758">
        <v>0</v>
      </c>
      <c r="T44" s="758">
        <v>0</v>
      </c>
      <c r="U44" s="758">
        <v>0</v>
      </c>
      <c r="V44" s="758">
        <v>0</v>
      </c>
      <c r="W44" s="758">
        <v>0</v>
      </c>
      <c r="X44" s="758">
        <v>0</v>
      </c>
      <c r="Y44" s="758">
        <v>0</v>
      </c>
      <c r="Z44" s="758">
        <v>0</v>
      </c>
      <c r="AA44" s="758">
        <v>0</v>
      </c>
      <c r="AB44" s="758">
        <v>0</v>
      </c>
      <c r="AC44" s="758">
        <v>0</v>
      </c>
      <c r="AD44" s="758">
        <v>0</v>
      </c>
      <c r="AE44" s="758">
        <v>0</v>
      </c>
      <c r="AF44" s="758">
        <v>90</v>
      </c>
      <c r="AG44" s="758">
        <v>90</v>
      </c>
      <c r="AH44" s="758">
        <v>90</v>
      </c>
    </row>
    <row r="45" spans="2:34">
      <c r="B45" s="729">
        <v>42917</v>
      </c>
      <c r="C45" s="756">
        <v>1192.3900000000001</v>
      </c>
      <c r="D45" s="757">
        <f t="shared" si="2"/>
        <v>-67.019999999999982</v>
      </c>
      <c r="E45" s="756">
        <v>0.79</v>
      </c>
      <c r="F45" s="756">
        <f t="shared" si="3"/>
        <v>-52.945799999999991</v>
      </c>
      <c r="H45" s="728" t="s">
        <v>847</v>
      </c>
      <c r="I45" s="728">
        <v>100</v>
      </c>
      <c r="J45" s="728"/>
      <c r="K45" s="758">
        <v>7</v>
      </c>
      <c r="L45" s="758">
        <v>7</v>
      </c>
      <c r="M45" s="758">
        <v>7</v>
      </c>
      <c r="N45" s="758">
        <v>7</v>
      </c>
      <c r="O45" s="758">
        <v>7</v>
      </c>
      <c r="P45" s="758">
        <v>7</v>
      </c>
      <c r="Q45" s="758">
        <v>7</v>
      </c>
      <c r="R45" s="758">
        <v>7</v>
      </c>
      <c r="S45" s="758">
        <v>7</v>
      </c>
      <c r="T45" s="758">
        <v>7</v>
      </c>
      <c r="U45" s="758">
        <v>7</v>
      </c>
      <c r="V45" s="758">
        <v>7</v>
      </c>
      <c r="W45" s="758">
        <v>7</v>
      </c>
      <c r="X45" s="758">
        <v>7</v>
      </c>
      <c r="Y45" s="758">
        <v>7</v>
      </c>
      <c r="Z45" s="758">
        <v>7</v>
      </c>
      <c r="AA45" s="758">
        <v>7</v>
      </c>
      <c r="AB45" s="758">
        <v>7</v>
      </c>
      <c r="AC45" s="758">
        <v>7</v>
      </c>
      <c r="AD45" s="758">
        <v>7</v>
      </c>
      <c r="AE45" s="758">
        <v>7</v>
      </c>
      <c r="AF45" s="758">
        <v>0</v>
      </c>
      <c r="AG45" s="758">
        <v>0</v>
      </c>
      <c r="AH45" s="758">
        <v>0</v>
      </c>
    </row>
    <row r="46" spans="2:34">
      <c r="B46" s="729">
        <v>42948</v>
      </c>
      <c r="C46" s="756">
        <v>1154.24</v>
      </c>
      <c r="D46" s="757">
        <f t="shared" si="2"/>
        <v>-38.150000000000091</v>
      </c>
      <c r="E46" s="756">
        <v>0.79</v>
      </c>
      <c r="F46" s="756">
        <f t="shared" si="3"/>
        <v>-30.138500000000072</v>
      </c>
      <c r="H46" s="728" t="s">
        <v>848</v>
      </c>
      <c r="I46" s="728">
        <v>70</v>
      </c>
      <c r="J46" s="728">
        <v>21</v>
      </c>
      <c r="K46" s="758">
        <v>143</v>
      </c>
      <c r="L46" s="758">
        <v>143</v>
      </c>
      <c r="M46" s="758">
        <v>143</v>
      </c>
      <c r="N46" s="758">
        <v>143</v>
      </c>
      <c r="O46" s="758">
        <v>143</v>
      </c>
      <c r="P46" s="758">
        <v>143</v>
      </c>
      <c r="Q46" s="758">
        <v>143</v>
      </c>
      <c r="R46" s="758">
        <v>143</v>
      </c>
      <c r="S46" s="758">
        <v>143</v>
      </c>
      <c r="T46" s="758">
        <v>143</v>
      </c>
      <c r="U46" s="758">
        <v>143</v>
      </c>
      <c r="V46" s="758">
        <v>143</v>
      </c>
      <c r="W46" s="758">
        <v>143</v>
      </c>
      <c r="X46" s="758">
        <v>143</v>
      </c>
      <c r="Y46" s="758">
        <v>143</v>
      </c>
      <c r="Z46" s="758">
        <v>143</v>
      </c>
      <c r="AA46" s="758">
        <v>143</v>
      </c>
      <c r="AB46" s="758">
        <v>143</v>
      </c>
      <c r="AC46" s="758">
        <v>143</v>
      </c>
      <c r="AD46" s="758">
        <v>143</v>
      </c>
      <c r="AE46" s="758">
        <v>90</v>
      </c>
      <c r="AF46" s="758">
        <v>0</v>
      </c>
      <c r="AG46" s="758">
        <v>0</v>
      </c>
      <c r="AH46" s="758">
        <v>0</v>
      </c>
    </row>
    <row r="47" spans="2:34">
      <c r="B47" s="729">
        <v>42979</v>
      </c>
      <c r="C47" s="756">
        <v>1154.24</v>
      </c>
      <c r="D47" s="757">
        <f t="shared" si="2"/>
        <v>0</v>
      </c>
      <c r="E47" s="756">
        <v>0.79</v>
      </c>
      <c r="F47" s="756">
        <f t="shared" si="3"/>
        <v>0</v>
      </c>
      <c r="H47" s="728" t="s">
        <v>849</v>
      </c>
      <c r="I47" s="728">
        <v>100</v>
      </c>
      <c r="J47" s="728"/>
      <c r="K47" s="758">
        <v>16</v>
      </c>
      <c r="L47" s="758">
        <v>0</v>
      </c>
      <c r="M47" s="758">
        <v>0</v>
      </c>
      <c r="N47" s="758">
        <v>0</v>
      </c>
      <c r="O47" s="758">
        <v>0</v>
      </c>
      <c r="P47" s="758">
        <v>0</v>
      </c>
      <c r="Q47" s="758">
        <v>0</v>
      </c>
      <c r="R47" s="758">
        <v>0</v>
      </c>
      <c r="S47" s="758">
        <v>0</v>
      </c>
      <c r="T47" s="758">
        <v>0</v>
      </c>
      <c r="U47" s="758">
        <v>0</v>
      </c>
      <c r="V47" s="758">
        <v>0</v>
      </c>
      <c r="W47" s="758">
        <v>0</v>
      </c>
      <c r="X47" s="758">
        <v>0</v>
      </c>
      <c r="Y47" s="758">
        <v>0</v>
      </c>
      <c r="Z47" s="758">
        <v>0</v>
      </c>
      <c r="AA47" s="758">
        <v>0</v>
      </c>
      <c r="AB47" s="758">
        <v>0</v>
      </c>
      <c r="AC47" s="758">
        <v>0</v>
      </c>
      <c r="AD47" s="758">
        <v>0</v>
      </c>
      <c r="AE47" s="758">
        <v>0</v>
      </c>
      <c r="AF47" s="758">
        <v>0</v>
      </c>
      <c r="AG47" s="758">
        <v>0</v>
      </c>
      <c r="AH47" s="758">
        <v>0</v>
      </c>
    </row>
    <row r="48" spans="2:34">
      <c r="B48" s="729">
        <v>43009</v>
      </c>
      <c r="C48" s="756">
        <v>1067.9100000000001</v>
      </c>
      <c r="D48" s="757">
        <f t="shared" si="2"/>
        <v>-86.329999999999927</v>
      </c>
      <c r="E48" s="756">
        <v>0.79</v>
      </c>
      <c r="F48" s="756">
        <f t="shared" si="3"/>
        <v>-68.200699999999941</v>
      </c>
      <c r="H48" s="728" t="s">
        <v>850</v>
      </c>
      <c r="I48" s="728">
        <v>100</v>
      </c>
      <c r="J48" s="728"/>
      <c r="K48" s="758">
        <v>13</v>
      </c>
      <c r="L48" s="758">
        <v>13</v>
      </c>
      <c r="M48" s="758">
        <v>13</v>
      </c>
      <c r="N48" s="758">
        <v>13</v>
      </c>
      <c r="O48" s="758">
        <v>13</v>
      </c>
      <c r="P48" s="758">
        <v>13</v>
      </c>
      <c r="Q48" s="758">
        <v>13</v>
      </c>
      <c r="R48" s="758">
        <v>13</v>
      </c>
      <c r="S48" s="758">
        <v>13</v>
      </c>
      <c r="T48" s="758">
        <v>13</v>
      </c>
      <c r="U48" s="758">
        <v>13</v>
      </c>
      <c r="V48" s="758">
        <v>13</v>
      </c>
      <c r="W48" s="758">
        <v>13</v>
      </c>
      <c r="X48" s="758">
        <v>13</v>
      </c>
      <c r="Y48" s="758">
        <v>13</v>
      </c>
      <c r="Z48" s="758">
        <v>13</v>
      </c>
      <c r="AA48" s="758">
        <v>13</v>
      </c>
      <c r="AB48" s="758">
        <v>13</v>
      </c>
      <c r="AC48" s="758">
        <v>13</v>
      </c>
      <c r="AD48" s="758">
        <v>0</v>
      </c>
      <c r="AE48" s="758">
        <v>0</v>
      </c>
      <c r="AF48" s="758">
        <v>0</v>
      </c>
      <c r="AG48" s="758">
        <v>0</v>
      </c>
      <c r="AH48" s="758">
        <v>0</v>
      </c>
    </row>
    <row r="49" spans="2:34">
      <c r="B49" s="729">
        <v>43040</v>
      </c>
      <c r="C49" s="756">
        <v>979.24</v>
      </c>
      <c r="D49" s="757">
        <f t="shared" si="2"/>
        <v>-88.670000000000073</v>
      </c>
      <c r="E49" s="756">
        <v>0.79</v>
      </c>
      <c r="F49" s="756">
        <f t="shared" si="3"/>
        <v>-70.049300000000059</v>
      </c>
      <c r="H49" s="728" t="s">
        <v>851</v>
      </c>
      <c r="I49" s="728">
        <v>105</v>
      </c>
      <c r="J49" s="728"/>
      <c r="K49" s="758">
        <v>1</v>
      </c>
      <c r="L49" s="758">
        <v>0</v>
      </c>
      <c r="M49" s="758">
        <v>0</v>
      </c>
      <c r="N49" s="758">
        <v>0</v>
      </c>
      <c r="O49" s="758">
        <v>0</v>
      </c>
      <c r="P49" s="758">
        <v>0</v>
      </c>
      <c r="Q49" s="758">
        <v>0</v>
      </c>
      <c r="R49" s="758">
        <v>0</v>
      </c>
      <c r="S49" s="758">
        <v>0</v>
      </c>
      <c r="T49" s="758">
        <v>0</v>
      </c>
      <c r="U49" s="758">
        <v>0</v>
      </c>
      <c r="V49" s="758">
        <v>0</v>
      </c>
      <c r="W49" s="758">
        <v>0</v>
      </c>
      <c r="X49" s="758">
        <v>0</v>
      </c>
      <c r="Y49" s="758">
        <v>0</v>
      </c>
      <c r="Z49" s="758">
        <v>0</v>
      </c>
      <c r="AA49" s="758">
        <v>0</v>
      </c>
      <c r="AB49" s="758">
        <v>0</v>
      </c>
      <c r="AC49" s="758">
        <v>0</v>
      </c>
      <c r="AD49" s="758">
        <v>0</v>
      </c>
      <c r="AE49" s="758">
        <v>0</v>
      </c>
      <c r="AF49" s="758">
        <v>0</v>
      </c>
      <c r="AG49" s="758">
        <v>0</v>
      </c>
      <c r="AH49" s="758">
        <v>0</v>
      </c>
    </row>
    <row r="50" spans="2:34">
      <c r="B50" s="729">
        <v>43070</v>
      </c>
      <c r="C50" s="756">
        <v>935.63</v>
      </c>
      <c r="D50" s="757">
        <f t="shared" si="2"/>
        <v>-43.610000000000014</v>
      </c>
      <c r="E50" s="756">
        <v>0.79</v>
      </c>
      <c r="F50" s="756">
        <f t="shared" si="3"/>
        <v>-34.451900000000009</v>
      </c>
      <c r="G50"/>
      <c r="H50" s="728" t="s">
        <v>852</v>
      </c>
      <c r="I50" s="728">
        <v>108</v>
      </c>
      <c r="J50" s="728"/>
      <c r="K50" s="758">
        <v>0</v>
      </c>
      <c r="L50" s="758">
        <v>227</v>
      </c>
      <c r="M50" s="758">
        <v>679</v>
      </c>
      <c r="N50" s="758">
        <v>837</v>
      </c>
      <c r="O50" s="758">
        <v>880</v>
      </c>
      <c r="P50" s="758">
        <v>1120</v>
      </c>
      <c r="Q50" s="758">
        <v>1181</v>
      </c>
      <c r="R50" s="758">
        <v>1568</v>
      </c>
      <c r="S50" s="758">
        <v>1576</v>
      </c>
      <c r="T50" s="758">
        <v>1576</v>
      </c>
      <c r="U50" s="758">
        <v>1576</v>
      </c>
      <c r="V50" s="758">
        <v>1576</v>
      </c>
      <c r="W50" s="758">
        <v>1587</v>
      </c>
      <c r="X50" s="758">
        <v>1587</v>
      </c>
      <c r="Y50" s="758">
        <v>1587</v>
      </c>
      <c r="Z50" s="758">
        <v>1587</v>
      </c>
      <c r="AA50" s="758">
        <v>1587</v>
      </c>
      <c r="AB50" s="758">
        <v>1587</v>
      </c>
      <c r="AC50" s="758">
        <v>1587</v>
      </c>
      <c r="AD50" s="758">
        <v>1602</v>
      </c>
      <c r="AE50" s="758">
        <v>1602</v>
      </c>
      <c r="AF50" s="758">
        <v>1602</v>
      </c>
      <c r="AG50" s="758">
        <v>1602</v>
      </c>
      <c r="AH50" s="758">
        <v>1602</v>
      </c>
    </row>
    <row r="51" spans="2:34">
      <c r="B51" s="732" t="s">
        <v>835</v>
      </c>
      <c r="C51" s="759">
        <f>SUM(C39:C50)</f>
        <v>14122.169999999998</v>
      </c>
      <c r="D51" s="759">
        <f>SUM(D39:D50)</f>
        <v>-353.34000000000003</v>
      </c>
      <c r="E51" s="759"/>
      <c r="F51" s="759">
        <f>SUM(F39:F50)</f>
        <v>-279.13860000000005</v>
      </c>
      <c r="G51"/>
      <c r="H51" s="728" t="s">
        <v>853</v>
      </c>
      <c r="I51" s="728">
        <v>110</v>
      </c>
      <c r="J51" s="728"/>
      <c r="K51" s="758">
        <v>0</v>
      </c>
      <c r="L51" s="758">
        <v>0</v>
      </c>
      <c r="M51" s="758">
        <v>0</v>
      </c>
      <c r="N51" s="758">
        <v>0</v>
      </c>
      <c r="O51" s="758">
        <v>0</v>
      </c>
      <c r="P51" s="758">
        <v>0</v>
      </c>
      <c r="Q51" s="758">
        <v>0</v>
      </c>
      <c r="R51" s="758">
        <v>0</v>
      </c>
      <c r="S51" s="758">
        <v>0</v>
      </c>
      <c r="T51" s="758">
        <v>0</v>
      </c>
      <c r="U51" s="758">
        <v>0</v>
      </c>
      <c r="V51" s="758">
        <v>0</v>
      </c>
      <c r="W51" s="758">
        <v>75</v>
      </c>
      <c r="X51" s="758">
        <v>75</v>
      </c>
      <c r="Y51" s="758">
        <v>75</v>
      </c>
      <c r="Z51" s="758">
        <v>75</v>
      </c>
      <c r="AA51" s="758">
        <v>75</v>
      </c>
      <c r="AB51" s="758">
        <v>75</v>
      </c>
      <c r="AC51" s="758">
        <v>75</v>
      </c>
      <c r="AD51" s="758">
        <v>75</v>
      </c>
      <c r="AE51" s="758">
        <v>75</v>
      </c>
      <c r="AF51" s="758">
        <v>75</v>
      </c>
      <c r="AG51" s="758">
        <v>75</v>
      </c>
      <c r="AH51" s="758">
        <v>75</v>
      </c>
    </row>
    <row r="52" spans="2:34">
      <c r="B52" s="760" t="s">
        <v>839</v>
      </c>
      <c r="C52" s="728"/>
      <c r="D52" s="728"/>
      <c r="E52" s="728"/>
      <c r="F52" s="759">
        <f>+F51</f>
        <v>-279.13860000000005</v>
      </c>
      <c r="G52"/>
      <c r="H52" s="728" t="s">
        <v>854</v>
      </c>
      <c r="I52" s="728">
        <v>200</v>
      </c>
      <c r="J52" s="728"/>
      <c r="K52" s="758">
        <v>0</v>
      </c>
      <c r="L52" s="758">
        <v>0</v>
      </c>
      <c r="M52" s="758">
        <v>0</v>
      </c>
      <c r="N52" s="758">
        <v>0</v>
      </c>
      <c r="O52" s="758">
        <v>0</v>
      </c>
      <c r="P52" s="758">
        <v>1</v>
      </c>
      <c r="Q52" s="758">
        <v>1</v>
      </c>
      <c r="R52" s="758">
        <v>1</v>
      </c>
      <c r="S52" s="758">
        <v>1</v>
      </c>
      <c r="T52" s="758">
        <v>1</v>
      </c>
      <c r="U52" s="758">
        <v>1</v>
      </c>
      <c r="V52" s="758">
        <v>1</v>
      </c>
      <c r="W52" s="758">
        <v>1</v>
      </c>
      <c r="X52" s="758">
        <v>1</v>
      </c>
      <c r="Y52" s="758">
        <v>1</v>
      </c>
      <c r="Z52" s="758">
        <v>1</v>
      </c>
      <c r="AA52" s="758">
        <v>1</v>
      </c>
      <c r="AB52" s="758">
        <v>1</v>
      </c>
      <c r="AC52" s="758">
        <v>1</v>
      </c>
      <c r="AD52" s="758">
        <v>1</v>
      </c>
      <c r="AE52" s="758">
        <v>1</v>
      </c>
      <c r="AF52" s="758">
        <v>1</v>
      </c>
      <c r="AG52" s="758">
        <v>1</v>
      </c>
      <c r="AH52" s="758">
        <v>1</v>
      </c>
    </row>
    <row r="53" spans="2:34">
      <c r="B53" s="729">
        <v>43101</v>
      </c>
      <c r="C53" s="756">
        <v>875.88</v>
      </c>
      <c r="D53" s="756">
        <f>+C53-C50</f>
        <v>-59.75</v>
      </c>
      <c r="E53" s="756">
        <v>0.79</v>
      </c>
      <c r="F53" s="756">
        <f>+D53*E53</f>
        <v>-47.202500000000001</v>
      </c>
      <c r="G53"/>
      <c r="H53" s="728" t="s">
        <v>855</v>
      </c>
      <c r="I53" s="728">
        <v>216</v>
      </c>
      <c r="J53" s="728"/>
      <c r="K53" s="758">
        <v>0</v>
      </c>
      <c r="L53" s="758">
        <v>1</v>
      </c>
      <c r="M53" s="758">
        <v>1</v>
      </c>
      <c r="N53" s="758">
        <v>1</v>
      </c>
      <c r="O53" s="758">
        <v>1</v>
      </c>
      <c r="P53" s="758">
        <v>1</v>
      </c>
      <c r="Q53" s="758">
        <v>1</v>
      </c>
      <c r="R53" s="758">
        <v>1</v>
      </c>
      <c r="S53" s="758">
        <v>1</v>
      </c>
      <c r="T53" s="758">
        <v>1</v>
      </c>
      <c r="U53" s="758">
        <v>1</v>
      </c>
      <c r="V53" s="758">
        <v>1</v>
      </c>
      <c r="W53" s="758">
        <v>1</v>
      </c>
      <c r="X53" s="758">
        <v>1</v>
      </c>
      <c r="Y53" s="758">
        <v>1</v>
      </c>
      <c r="Z53" s="758">
        <v>1</v>
      </c>
      <c r="AA53" s="758">
        <v>1</v>
      </c>
      <c r="AB53" s="758">
        <v>1</v>
      </c>
      <c r="AC53" s="758">
        <v>1</v>
      </c>
      <c r="AD53" s="758">
        <v>1</v>
      </c>
      <c r="AE53" s="758">
        <v>1</v>
      </c>
      <c r="AF53" s="758">
        <v>1</v>
      </c>
      <c r="AG53" s="758">
        <v>1</v>
      </c>
      <c r="AH53" s="758">
        <v>1</v>
      </c>
    </row>
    <row r="54" spans="2:34">
      <c r="B54" s="729">
        <v>43132</v>
      </c>
      <c r="C54" s="756">
        <v>875.88</v>
      </c>
      <c r="D54" s="756">
        <f>+C54-C53</f>
        <v>0</v>
      </c>
      <c r="E54" s="756">
        <v>0.79</v>
      </c>
      <c r="F54" s="756">
        <f t="shared" ref="F54:F55" si="4">+D54*E54</f>
        <v>0</v>
      </c>
      <c r="G54"/>
      <c r="H54" s="728" t="s">
        <v>856</v>
      </c>
      <c r="I54" s="728">
        <v>32</v>
      </c>
      <c r="J54" s="728"/>
      <c r="K54" s="758">
        <v>0</v>
      </c>
      <c r="L54" s="758">
        <v>125</v>
      </c>
      <c r="M54" s="758">
        <v>1112</v>
      </c>
      <c r="N54" s="758">
        <v>1984</v>
      </c>
      <c r="O54" s="758">
        <v>1984</v>
      </c>
      <c r="P54" s="758">
        <v>2359</v>
      </c>
      <c r="Q54" s="758">
        <v>2668</v>
      </c>
      <c r="R54" s="758">
        <v>3834</v>
      </c>
      <c r="S54" s="758">
        <v>4480</v>
      </c>
      <c r="T54" s="758">
        <v>4480</v>
      </c>
      <c r="U54" s="758">
        <v>4480</v>
      </c>
      <c r="V54" s="758">
        <v>4629</v>
      </c>
      <c r="W54" s="758">
        <v>4647</v>
      </c>
      <c r="X54" s="758">
        <v>4647</v>
      </c>
      <c r="Y54" s="758">
        <v>4647</v>
      </c>
      <c r="Z54" s="758">
        <v>4647</v>
      </c>
      <c r="AA54" s="758">
        <v>4647</v>
      </c>
      <c r="AB54" s="758">
        <v>4647</v>
      </c>
      <c r="AC54" s="758">
        <v>5033</v>
      </c>
      <c r="AD54" s="758">
        <v>5628</v>
      </c>
      <c r="AE54" s="758">
        <v>5787</v>
      </c>
      <c r="AF54" s="758">
        <v>5916</v>
      </c>
      <c r="AG54" s="758">
        <v>5949</v>
      </c>
      <c r="AH54" s="758">
        <v>5949</v>
      </c>
    </row>
    <row r="55" spans="2:34">
      <c r="B55" s="729">
        <v>43160</v>
      </c>
      <c r="C55" s="756">
        <v>870.51</v>
      </c>
      <c r="D55" s="756">
        <f t="shared" ref="D55" si="5">+C55-C54</f>
        <v>-5.3700000000000045</v>
      </c>
      <c r="E55" s="756">
        <v>0.79</v>
      </c>
      <c r="F55" s="756">
        <f t="shared" si="4"/>
        <v>-4.2423000000000037</v>
      </c>
      <c r="G55"/>
      <c r="H55" s="728" t="s">
        <v>857</v>
      </c>
      <c r="I55" s="728">
        <v>51</v>
      </c>
      <c r="J55" s="728"/>
      <c r="K55" s="758">
        <v>37</v>
      </c>
      <c r="L55" s="758">
        <v>397</v>
      </c>
      <c r="M55" s="758">
        <v>892</v>
      </c>
      <c r="N55" s="758">
        <v>1195</v>
      </c>
      <c r="O55" s="758">
        <v>1195</v>
      </c>
      <c r="P55" s="758">
        <v>1648</v>
      </c>
      <c r="Q55" s="758">
        <v>1906</v>
      </c>
      <c r="R55" s="758">
        <v>2104</v>
      </c>
      <c r="S55" s="758">
        <v>2331</v>
      </c>
      <c r="T55" s="758">
        <v>2331</v>
      </c>
      <c r="U55" s="758">
        <v>2331</v>
      </c>
      <c r="V55" s="758">
        <v>2331</v>
      </c>
      <c r="W55" s="758">
        <v>2334</v>
      </c>
      <c r="X55" s="758">
        <v>2334</v>
      </c>
      <c r="Y55" s="758">
        <v>2334</v>
      </c>
      <c r="Z55" s="758">
        <v>2334</v>
      </c>
      <c r="AA55" s="758">
        <v>2334</v>
      </c>
      <c r="AB55" s="758">
        <v>2334</v>
      </c>
      <c r="AC55" s="758">
        <v>2334</v>
      </c>
      <c r="AD55" s="758">
        <v>2334</v>
      </c>
      <c r="AE55" s="758">
        <v>2334</v>
      </c>
      <c r="AF55" s="758">
        <v>2334</v>
      </c>
      <c r="AG55" s="758">
        <v>2334</v>
      </c>
      <c r="AH55" s="758">
        <v>2334</v>
      </c>
    </row>
    <row r="56" spans="2:34">
      <c r="B56" s="729"/>
      <c r="C56" s="756"/>
      <c r="D56" s="756"/>
      <c r="E56" s="756"/>
      <c r="F56" s="756"/>
      <c r="G56"/>
      <c r="H56" s="728" t="s">
        <v>858</v>
      </c>
      <c r="I56" s="728">
        <v>67</v>
      </c>
      <c r="J56" s="728"/>
      <c r="K56" s="758">
        <v>0</v>
      </c>
      <c r="L56" s="758">
        <v>0</v>
      </c>
      <c r="M56" s="758">
        <v>0</v>
      </c>
      <c r="N56" s="758">
        <v>0</v>
      </c>
      <c r="O56" s="758">
        <v>0</v>
      </c>
      <c r="P56" s="758">
        <v>0</v>
      </c>
      <c r="Q56" s="758">
        <v>0</v>
      </c>
      <c r="R56" s="758">
        <v>92</v>
      </c>
      <c r="S56" s="758">
        <v>832</v>
      </c>
      <c r="T56" s="758">
        <v>832</v>
      </c>
      <c r="U56" s="758">
        <v>832</v>
      </c>
      <c r="V56" s="758">
        <v>832</v>
      </c>
      <c r="W56" s="758">
        <v>832</v>
      </c>
      <c r="X56" s="758">
        <v>832</v>
      </c>
      <c r="Y56" s="758">
        <v>832</v>
      </c>
      <c r="Z56" s="758">
        <v>832</v>
      </c>
      <c r="AA56" s="758">
        <v>832</v>
      </c>
      <c r="AB56" s="758">
        <v>832</v>
      </c>
      <c r="AC56" s="758">
        <v>832</v>
      </c>
      <c r="AD56" s="758">
        <v>833</v>
      </c>
      <c r="AE56" s="758">
        <v>833</v>
      </c>
      <c r="AF56" s="758">
        <v>833</v>
      </c>
      <c r="AG56" s="758">
        <v>833</v>
      </c>
      <c r="AH56" s="758">
        <v>833</v>
      </c>
    </row>
    <row r="57" spans="2:34">
      <c r="B57" s="729"/>
      <c r="C57" s="756"/>
      <c r="D57" s="756"/>
      <c r="E57" s="756"/>
      <c r="F57" s="756"/>
      <c r="G57"/>
      <c r="H57" s="728" t="s">
        <v>859</v>
      </c>
      <c r="I57" s="728">
        <v>70</v>
      </c>
      <c r="J57" s="728"/>
      <c r="K57" s="758">
        <v>0</v>
      </c>
      <c r="L57" s="758">
        <v>0</v>
      </c>
      <c r="M57" s="758">
        <v>0</v>
      </c>
      <c r="N57" s="758">
        <v>0</v>
      </c>
      <c r="O57" s="758">
        <v>0</v>
      </c>
      <c r="P57" s="758">
        <v>0</v>
      </c>
      <c r="Q57" s="758">
        <v>0</v>
      </c>
      <c r="R57" s="758">
        <v>0</v>
      </c>
      <c r="S57" s="758">
        <v>0</v>
      </c>
      <c r="T57" s="758">
        <v>0</v>
      </c>
      <c r="U57" s="758">
        <v>0</v>
      </c>
      <c r="V57" s="758">
        <v>0</v>
      </c>
      <c r="W57" s="758">
        <v>40</v>
      </c>
      <c r="X57" s="758">
        <v>40</v>
      </c>
      <c r="Y57" s="758">
        <v>40</v>
      </c>
      <c r="Z57" s="758">
        <v>40</v>
      </c>
      <c r="AA57" s="758">
        <v>40</v>
      </c>
      <c r="AB57" s="758">
        <v>40</v>
      </c>
      <c r="AC57" s="758">
        <v>40</v>
      </c>
      <c r="AD57" s="758">
        <v>40</v>
      </c>
      <c r="AE57" s="758">
        <v>40</v>
      </c>
      <c r="AF57" s="758">
        <v>40</v>
      </c>
      <c r="AG57" s="758">
        <v>40</v>
      </c>
      <c r="AH57" s="758">
        <v>40</v>
      </c>
    </row>
    <row r="58" spans="2:34">
      <c r="B58" s="729"/>
      <c r="C58" s="756"/>
      <c r="D58" s="756"/>
      <c r="E58" s="756"/>
      <c r="F58" s="756"/>
      <c r="G58"/>
      <c r="H58" s="728" t="s">
        <v>860</v>
      </c>
      <c r="I58" s="728">
        <v>100</v>
      </c>
      <c r="J58" s="728"/>
      <c r="K58" s="758">
        <v>1271</v>
      </c>
      <c r="L58" s="758">
        <v>1271</v>
      </c>
      <c r="M58" s="758">
        <v>1271</v>
      </c>
      <c r="N58" s="758">
        <v>1271</v>
      </c>
      <c r="O58" s="758">
        <v>1271</v>
      </c>
      <c r="P58" s="758">
        <v>1271</v>
      </c>
      <c r="Q58" s="758">
        <v>1271</v>
      </c>
      <c r="R58" s="758">
        <v>1271</v>
      </c>
      <c r="S58" s="758">
        <v>1271</v>
      </c>
      <c r="T58" s="758">
        <v>1271</v>
      </c>
      <c r="U58" s="758">
        <v>1271</v>
      </c>
      <c r="V58" s="758">
        <v>1271</v>
      </c>
      <c r="W58" s="758">
        <v>1271</v>
      </c>
      <c r="X58" s="758">
        <v>1271</v>
      </c>
      <c r="Y58" s="758">
        <v>1271</v>
      </c>
      <c r="Z58" s="758">
        <v>1271</v>
      </c>
      <c r="AA58" s="758">
        <v>1271</v>
      </c>
      <c r="AB58" s="758">
        <v>1271</v>
      </c>
      <c r="AC58" s="758">
        <v>890</v>
      </c>
      <c r="AD58" s="758">
        <v>313</v>
      </c>
      <c r="AE58" s="758">
        <v>157</v>
      </c>
      <c r="AF58" s="758">
        <v>33</v>
      </c>
      <c r="AG58" s="758">
        <v>0</v>
      </c>
      <c r="AH58" s="758">
        <v>0</v>
      </c>
    </row>
    <row r="59" spans="2:34">
      <c r="B59" s="729"/>
      <c r="C59" s="756"/>
      <c r="D59" s="756"/>
      <c r="E59" s="756"/>
      <c r="F59" s="756"/>
      <c r="G59"/>
      <c r="H59" s="728" t="s">
        <v>861</v>
      </c>
      <c r="I59" s="728">
        <v>250</v>
      </c>
      <c r="J59" s="728"/>
      <c r="K59" s="758">
        <v>5</v>
      </c>
      <c r="L59" s="758">
        <v>5</v>
      </c>
      <c r="M59" s="758">
        <v>5</v>
      </c>
      <c r="N59" s="758">
        <v>5</v>
      </c>
      <c r="O59" s="758">
        <v>5</v>
      </c>
      <c r="P59" s="758">
        <v>5</v>
      </c>
      <c r="Q59" s="758">
        <v>5</v>
      </c>
      <c r="R59" s="758">
        <v>5</v>
      </c>
      <c r="S59" s="758">
        <v>5</v>
      </c>
      <c r="T59" s="758">
        <v>5</v>
      </c>
      <c r="U59" s="758">
        <v>5</v>
      </c>
      <c r="V59" s="758">
        <v>5</v>
      </c>
      <c r="W59" s="758">
        <v>5</v>
      </c>
      <c r="X59" s="758">
        <v>5</v>
      </c>
      <c r="Y59" s="758">
        <v>5</v>
      </c>
      <c r="Z59" s="758">
        <v>5</v>
      </c>
      <c r="AA59" s="758">
        <v>5</v>
      </c>
      <c r="AB59" s="758">
        <v>5</v>
      </c>
      <c r="AC59" s="758">
        <v>0</v>
      </c>
      <c r="AD59" s="758">
        <v>0</v>
      </c>
      <c r="AE59" s="758">
        <v>0</v>
      </c>
      <c r="AF59" s="758">
        <v>0</v>
      </c>
      <c r="AG59" s="758">
        <v>0</v>
      </c>
      <c r="AH59" s="758">
        <v>0</v>
      </c>
    </row>
    <row r="60" spans="2:34">
      <c r="B60" s="729"/>
      <c r="C60" s="756"/>
      <c r="D60" s="756"/>
      <c r="E60" s="756"/>
      <c r="F60" s="756"/>
      <c r="G60"/>
      <c r="H60" s="728" t="s">
        <v>862</v>
      </c>
      <c r="I60" s="728">
        <v>70</v>
      </c>
      <c r="J60" s="728">
        <v>21</v>
      </c>
      <c r="K60" s="758">
        <v>2</v>
      </c>
      <c r="L60" s="758">
        <v>2</v>
      </c>
      <c r="M60" s="758">
        <v>2</v>
      </c>
      <c r="N60" s="758">
        <v>2</v>
      </c>
      <c r="O60" s="758">
        <v>2</v>
      </c>
      <c r="P60" s="758">
        <v>2</v>
      </c>
      <c r="Q60" s="758">
        <v>2</v>
      </c>
      <c r="R60" s="758">
        <v>2</v>
      </c>
      <c r="S60" s="758">
        <v>2</v>
      </c>
      <c r="T60" s="758">
        <v>2</v>
      </c>
      <c r="U60" s="758">
        <v>2</v>
      </c>
      <c r="V60" s="758">
        <v>2</v>
      </c>
      <c r="W60" s="758">
        <v>2</v>
      </c>
      <c r="X60" s="758">
        <v>2</v>
      </c>
      <c r="Y60" s="758">
        <v>2</v>
      </c>
      <c r="Z60" s="758">
        <v>2</v>
      </c>
      <c r="AA60" s="758">
        <v>2</v>
      </c>
      <c r="AB60" s="758">
        <v>2</v>
      </c>
      <c r="AC60" s="758">
        <v>2</v>
      </c>
      <c r="AD60" s="758">
        <v>0</v>
      </c>
      <c r="AE60" s="758">
        <v>0</v>
      </c>
      <c r="AF60" s="758">
        <v>0</v>
      </c>
      <c r="AG60" s="758">
        <v>0</v>
      </c>
      <c r="AH60" s="758">
        <v>0</v>
      </c>
    </row>
    <row r="61" spans="2:34">
      <c r="B61" s="729"/>
      <c r="C61" s="756"/>
      <c r="D61" s="756"/>
      <c r="E61" s="756"/>
      <c r="F61" s="756"/>
      <c r="G61"/>
      <c r="H61" s="728" t="s">
        <v>863</v>
      </c>
      <c r="I61" s="728">
        <v>100</v>
      </c>
      <c r="J61" s="728"/>
      <c r="K61" s="758">
        <v>1</v>
      </c>
      <c r="L61" s="758">
        <v>1</v>
      </c>
      <c r="M61" s="758">
        <v>1</v>
      </c>
      <c r="N61" s="758">
        <v>1</v>
      </c>
      <c r="O61" s="758">
        <v>1</v>
      </c>
      <c r="P61" s="758">
        <v>1</v>
      </c>
      <c r="Q61" s="758">
        <v>1</v>
      </c>
      <c r="R61" s="758">
        <v>0</v>
      </c>
      <c r="S61" s="758">
        <v>0</v>
      </c>
      <c r="T61" s="758">
        <v>0</v>
      </c>
      <c r="U61" s="758">
        <v>0</v>
      </c>
      <c r="V61" s="758">
        <v>0</v>
      </c>
      <c r="W61" s="758">
        <v>0</v>
      </c>
      <c r="X61" s="758">
        <v>0</v>
      </c>
      <c r="Y61" s="758">
        <v>0</v>
      </c>
      <c r="Z61" s="758">
        <v>0</v>
      </c>
      <c r="AA61" s="758">
        <v>0</v>
      </c>
      <c r="AB61" s="758">
        <v>0</v>
      </c>
      <c r="AC61" s="758">
        <v>0</v>
      </c>
      <c r="AD61" s="758">
        <v>0</v>
      </c>
      <c r="AE61" s="758">
        <v>0</v>
      </c>
      <c r="AF61" s="758">
        <v>0</v>
      </c>
      <c r="AG61" s="758">
        <v>0</v>
      </c>
      <c r="AH61" s="758">
        <v>0</v>
      </c>
    </row>
    <row r="62" spans="2:34">
      <c r="B62" s="729"/>
      <c r="C62" s="756"/>
      <c r="D62" s="756"/>
      <c r="E62" s="756"/>
      <c r="F62" s="756"/>
      <c r="G62"/>
      <c r="H62" s="728" t="s">
        <v>864</v>
      </c>
      <c r="I62" s="728">
        <v>150</v>
      </c>
      <c r="J62" s="728"/>
      <c r="K62" s="758">
        <v>74</v>
      </c>
      <c r="L62" s="758">
        <v>74</v>
      </c>
      <c r="M62" s="758">
        <v>74</v>
      </c>
      <c r="N62" s="758">
        <v>74</v>
      </c>
      <c r="O62" s="758">
        <v>74</v>
      </c>
      <c r="P62" s="758">
        <v>74</v>
      </c>
      <c r="Q62" s="758">
        <v>74</v>
      </c>
      <c r="R62" s="758">
        <v>0</v>
      </c>
      <c r="S62" s="758">
        <v>0</v>
      </c>
      <c r="T62" s="758">
        <v>0</v>
      </c>
      <c r="U62" s="758">
        <v>0</v>
      </c>
      <c r="V62" s="758">
        <v>0</v>
      </c>
      <c r="W62" s="758">
        <v>0</v>
      </c>
      <c r="X62" s="758">
        <v>0</v>
      </c>
      <c r="Y62" s="758">
        <v>0</v>
      </c>
      <c r="Z62" s="758">
        <v>0</v>
      </c>
      <c r="AA62" s="758">
        <v>0</v>
      </c>
      <c r="AB62" s="758">
        <v>0</v>
      </c>
      <c r="AC62" s="758">
        <v>0</v>
      </c>
      <c r="AD62" s="758">
        <v>0</v>
      </c>
      <c r="AE62" s="758">
        <v>0</v>
      </c>
      <c r="AF62" s="758">
        <v>0</v>
      </c>
      <c r="AG62" s="758">
        <v>0</v>
      </c>
      <c r="AH62" s="758">
        <v>0</v>
      </c>
    </row>
    <row r="63" spans="2:34">
      <c r="B63" s="729"/>
      <c r="C63" s="756"/>
      <c r="D63" s="756"/>
      <c r="E63" s="756"/>
      <c r="F63" s="756"/>
      <c r="G63"/>
      <c r="H63" s="728" t="s">
        <v>865</v>
      </c>
      <c r="I63" s="728">
        <v>200</v>
      </c>
      <c r="J63" s="728"/>
      <c r="K63" s="758">
        <v>2</v>
      </c>
      <c r="L63" s="758">
        <v>2</v>
      </c>
      <c r="M63" s="758">
        <v>2</v>
      </c>
      <c r="N63" s="758">
        <v>2</v>
      </c>
      <c r="O63" s="758">
        <v>2</v>
      </c>
      <c r="P63" s="758">
        <v>0</v>
      </c>
      <c r="Q63" s="758">
        <v>0</v>
      </c>
      <c r="R63" s="758">
        <v>0</v>
      </c>
      <c r="S63" s="758">
        <v>0</v>
      </c>
      <c r="T63" s="758">
        <v>0</v>
      </c>
      <c r="U63" s="758">
        <v>0</v>
      </c>
      <c r="V63" s="758">
        <v>0</v>
      </c>
      <c r="W63" s="758">
        <v>0</v>
      </c>
      <c r="X63" s="758">
        <v>0</v>
      </c>
      <c r="Y63" s="758">
        <v>0</v>
      </c>
      <c r="Z63" s="758">
        <v>0</v>
      </c>
      <c r="AA63" s="758">
        <v>0</v>
      </c>
      <c r="AB63" s="758">
        <v>0</v>
      </c>
      <c r="AC63" s="758">
        <v>0</v>
      </c>
      <c r="AD63" s="758">
        <v>0</v>
      </c>
      <c r="AE63" s="758">
        <v>0</v>
      </c>
      <c r="AF63" s="758">
        <v>0</v>
      </c>
      <c r="AG63" s="758">
        <v>0</v>
      </c>
      <c r="AH63" s="758">
        <v>0</v>
      </c>
    </row>
    <row r="64" spans="2:34">
      <c r="B64" s="729"/>
      <c r="C64" s="756"/>
      <c r="D64" s="756"/>
      <c r="E64" s="756"/>
      <c r="F64" s="756"/>
      <c r="G64"/>
      <c r="H64" s="728" t="s">
        <v>866</v>
      </c>
      <c r="I64" s="728">
        <v>250</v>
      </c>
      <c r="J64" s="728">
        <v>60</v>
      </c>
      <c r="K64" s="758">
        <v>13</v>
      </c>
      <c r="L64" s="758">
        <v>13</v>
      </c>
      <c r="M64" s="758">
        <v>13</v>
      </c>
      <c r="N64" s="758">
        <v>13</v>
      </c>
      <c r="O64" s="758">
        <v>13</v>
      </c>
      <c r="P64" s="758">
        <v>13</v>
      </c>
      <c r="Q64" s="758">
        <v>13</v>
      </c>
      <c r="R64" s="758">
        <v>0</v>
      </c>
      <c r="S64" s="758">
        <v>0</v>
      </c>
      <c r="T64" s="758">
        <v>0</v>
      </c>
      <c r="U64" s="758">
        <v>0</v>
      </c>
      <c r="V64" s="758">
        <v>0</v>
      </c>
      <c r="W64" s="758">
        <v>0</v>
      </c>
      <c r="X64" s="758">
        <v>0</v>
      </c>
      <c r="Y64" s="758">
        <v>0</v>
      </c>
      <c r="Z64" s="758">
        <v>0</v>
      </c>
      <c r="AA64" s="758">
        <v>0</v>
      </c>
      <c r="AB64" s="758">
        <v>0</v>
      </c>
      <c r="AC64" s="758">
        <v>0</v>
      </c>
      <c r="AD64" s="758">
        <v>0</v>
      </c>
      <c r="AE64" s="758">
        <v>0</v>
      </c>
      <c r="AF64" s="758">
        <v>0</v>
      </c>
      <c r="AG64" s="758">
        <v>0</v>
      </c>
      <c r="AH64" s="758">
        <v>0</v>
      </c>
    </row>
    <row r="65" spans="2:34">
      <c r="B65" s="729" t="s">
        <v>835</v>
      </c>
      <c r="C65" s="759">
        <f>SUM(C53:C64)</f>
        <v>2622.27</v>
      </c>
      <c r="D65" s="759">
        <f>SUM(D53:D64)</f>
        <v>-65.12</v>
      </c>
      <c r="E65" s="759"/>
      <c r="F65" s="759">
        <f>SUM(F53:F55)</f>
        <v>-51.444800000000001</v>
      </c>
      <c r="G65"/>
      <c r="H65" s="728" t="s">
        <v>867</v>
      </c>
      <c r="I65" s="728">
        <v>70</v>
      </c>
      <c r="J65" s="728">
        <v>21</v>
      </c>
      <c r="K65" s="758">
        <v>3107</v>
      </c>
      <c r="L65" s="758">
        <v>3107</v>
      </c>
      <c r="M65" s="758">
        <v>3000</v>
      </c>
      <c r="N65" s="758">
        <v>2460</v>
      </c>
      <c r="O65" s="758">
        <v>2460</v>
      </c>
      <c r="P65" s="758">
        <v>2099</v>
      </c>
      <c r="Q65" s="758">
        <v>1790</v>
      </c>
      <c r="R65" s="758">
        <v>665</v>
      </c>
      <c r="S65" s="758">
        <v>46</v>
      </c>
      <c r="T65" s="758">
        <v>46</v>
      </c>
      <c r="U65" s="758">
        <v>46</v>
      </c>
      <c r="V65" s="758">
        <v>10</v>
      </c>
      <c r="W65" s="758">
        <v>0</v>
      </c>
      <c r="X65" s="758">
        <v>0</v>
      </c>
      <c r="Y65" s="758">
        <v>0</v>
      </c>
      <c r="Z65" s="758">
        <v>0</v>
      </c>
      <c r="AA65" s="758">
        <v>0</v>
      </c>
      <c r="AB65" s="758">
        <v>0</v>
      </c>
      <c r="AC65" s="758">
        <v>0</v>
      </c>
      <c r="AD65" s="758">
        <v>0</v>
      </c>
      <c r="AE65" s="758">
        <v>0</v>
      </c>
      <c r="AF65" s="758">
        <v>0</v>
      </c>
      <c r="AG65" s="758">
        <v>0</v>
      </c>
      <c r="AH65" s="758">
        <v>0</v>
      </c>
    </row>
    <row r="66" spans="2:34">
      <c r="B66"/>
      <c r="C66"/>
      <c r="D66"/>
      <c r="E66"/>
      <c r="F66"/>
      <c r="G66"/>
      <c r="H66" s="728" t="s">
        <v>868</v>
      </c>
      <c r="I66" s="728">
        <v>150</v>
      </c>
      <c r="J66" s="728"/>
      <c r="K66" s="758">
        <v>90</v>
      </c>
      <c r="L66" s="758">
        <v>90</v>
      </c>
      <c r="M66" s="758">
        <v>90</v>
      </c>
      <c r="N66" s="758">
        <v>90</v>
      </c>
      <c r="O66" s="758">
        <v>90</v>
      </c>
      <c r="P66" s="758">
        <v>90</v>
      </c>
      <c r="Q66" s="758">
        <v>90</v>
      </c>
      <c r="R66" s="758">
        <v>90</v>
      </c>
      <c r="S66" s="758">
        <v>90</v>
      </c>
      <c r="T66" s="758">
        <v>90</v>
      </c>
      <c r="U66" s="758">
        <v>90</v>
      </c>
      <c r="V66" s="758">
        <v>90</v>
      </c>
      <c r="W66" s="758">
        <v>90</v>
      </c>
      <c r="X66" s="758">
        <v>90</v>
      </c>
      <c r="Y66" s="758">
        <v>90</v>
      </c>
      <c r="Z66" s="758">
        <v>90</v>
      </c>
      <c r="AA66" s="758">
        <v>90</v>
      </c>
      <c r="AB66" s="758">
        <v>90</v>
      </c>
      <c r="AC66" s="758">
        <v>90</v>
      </c>
      <c r="AD66" s="758">
        <v>90</v>
      </c>
      <c r="AE66" s="758">
        <v>0</v>
      </c>
      <c r="AF66" s="758">
        <v>0</v>
      </c>
      <c r="AG66" s="758">
        <v>0</v>
      </c>
      <c r="AH66" s="758">
        <v>0</v>
      </c>
    </row>
    <row r="67" spans="2:34">
      <c r="B67"/>
      <c r="C67"/>
      <c r="D67"/>
      <c r="E67"/>
      <c r="F67" s="762"/>
      <c r="G67"/>
      <c r="H67" s="728" t="s">
        <v>869</v>
      </c>
      <c r="I67" s="728">
        <v>60</v>
      </c>
      <c r="J67" s="728"/>
      <c r="K67" s="758">
        <v>0</v>
      </c>
      <c r="L67" s="758">
        <v>0</v>
      </c>
      <c r="M67" s="758">
        <v>0</v>
      </c>
      <c r="N67" s="758">
        <v>0</v>
      </c>
      <c r="O67" s="758">
        <v>0</v>
      </c>
      <c r="P67" s="758">
        <v>0</v>
      </c>
      <c r="Q67" s="758">
        <v>0</v>
      </c>
      <c r="R67" s="758">
        <v>0</v>
      </c>
      <c r="S67" s="758">
        <v>0</v>
      </c>
      <c r="T67" s="758">
        <v>0</v>
      </c>
      <c r="U67" s="758">
        <v>0</v>
      </c>
      <c r="V67" s="758">
        <v>0</v>
      </c>
      <c r="W67" s="758">
        <v>0</v>
      </c>
      <c r="X67" s="758">
        <v>0</v>
      </c>
      <c r="Y67" s="758">
        <v>0</v>
      </c>
      <c r="Z67" s="758">
        <v>0</v>
      </c>
      <c r="AA67" s="758">
        <v>0</v>
      </c>
      <c r="AB67" s="758">
        <v>0</v>
      </c>
      <c r="AC67" s="758">
        <v>0</v>
      </c>
      <c r="AD67" s="758">
        <v>0</v>
      </c>
      <c r="AE67" s="758">
        <v>90</v>
      </c>
      <c r="AF67" s="758">
        <v>90</v>
      </c>
      <c r="AG67" s="758">
        <v>90</v>
      </c>
      <c r="AH67" s="758">
        <v>90</v>
      </c>
    </row>
    <row r="68" spans="2:34">
      <c r="B68"/>
      <c r="C68"/>
      <c r="D68"/>
      <c r="E68"/>
      <c r="F68" s="762"/>
      <c r="G68"/>
      <c r="H68" s="728" t="s">
        <v>870</v>
      </c>
      <c r="I68" s="728">
        <v>100</v>
      </c>
      <c r="J68" s="728"/>
      <c r="K68" s="758">
        <v>36</v>
      </c>
      <c r="L68" s="758">
        <v>36</v>
      </c>
      <c r="M68" s="758">
        <v>36</v>
      </c>
      <c r="N68" s="758">
        <v>36</v>
      </c>
      <c r="O68" s="758">
        <v>36</v>
      </c>
      <c r="P68" s="758">
        <v>36</v>
      </c>
      <c r="Q68" s="758">
        <v>36</v>
      </c>
      <c r="R68" s="758">
        <v>36</v>
      </c>
      <c r="S68" s="758">
        <v>36</v>
      </c>
      <c r="T68" s="758">
        <v>36</v>
      </c>
      <c r="U68" s="758">
        <v>36</v>
      </c>
      <c r="V68" s="758">
        <v>36</v>
      </c>
      <c r="W68" s="758">
        <v>36</v>
      </c>
      <c r="X68" s="758">
        <v>36</v>
      </c>
      <c r="Y68" s="758">
        <v>36</v>
      </c>
      <c r="Z68" s="758">
        <v>36</v>
      </c>
      <c r="AA68" s="758">
        <v>36</v>
      </c>
      <c r="AB68" s="758">
        <v>36</v>
      </c>
      <c r="AC68" s="758">
        <v>36</v>
      </c>
      <c r="AD68" s="758">
        <v>36</v>
      </c>
      <c r="AE68" s="758">
        <v>36</v>
      </c>
      <c r="AF68" s="758">
        <v>36</v>
      </c>
      <c r="AG68" s="758">
        <v>36</v>
      </c>
      <c r="AH68" s="758">
        <v>36</v>
      </c>
    </row>
    <row r="69" spans="2:34">
      <c r="B69"/>
      <c r="C69"/>
      <c r="D69"/>
      <c r="E69"/>
      <c r="F69"/>
      <c r="G69"/>
      <c r="H69" s="728" t="s">
        <v>871</v>
      </c>
      <c r="I69" s="728">
        <v>134</v>
      </c>
      <c r="J69" s="728"/>
      <c r="K69" s="758">
        <v>9</v>
      </c>
      <c r="L69" s="758">
        <v>9</v>
      </c>
      <c r="M69" s="758">
        <v>9</v>
      </c>
      <c r="N69" s="758">
        <v>9</v>
      </c>
      <c r="O69" s="758">
        <v>9</v>
      </c>
      <c r="P69" s="758">
        <v>9</v>
      </c>
      <c r="Q69" s="758">
        <v>9</v>
      </c>
      <c r="R69" s="758">
        <v>9</v>
      </c>
      <c r="S69" s="758">
        <v>9</v>
      </c>
      <c r="T69" s="758">
        <v>9</v>
      </c>
      <c r="U69" s="758">
        <v>9</v>
      </c>
      <c r="V69" s="758">
        <v>9</v>
      </c>
      <c r="W69" s="758">
        <v>9</v>
      </c>
      <c r="X69" s="758">
        <v>9</v>
      </c>
      <c r="Y69" s="758">
        <v>9</v>
      </c>
      <c r="Z69" s="758">
        <v>9</v>
      </c>
      <c r="AA69" s="758">
        <v>9</v>
      </c>
      <c r="AB69" s="758">
        <v>9</v>
      </c>
      <c r="AC69" s="758">
        <v>9</v>
      </c>
      <c r="AD69" s="758">
        <v>9</v>
      </c>
      <c r="AE69" s="758">
        <v>9</v>
      </c>
      <c r="AF69" s="758">
        <v>9</v>
      </c>
      <c r="AG69" s="758">
        <v>9</v>
      </c>
      <c r="AH69" s="758">
        <v>9</v>
      </c>
    </row>
    <row r="70" spans="2:34">
      <c r="B70"/>
      <c r="C70"/>
      <c r="D70"/>
      <c r="E70"/>
      <c r="F70"/>
      <c r="G70"/>
      <c r="H70" s="728" t="s">
        <v>872</v>
      </c>
      <c r="I70" s="728">
        <v>162</v>
      </c>
      <c r="J70" s="728"/>
      <c r="K70" s="758">
        <v>14</v>
      </c>
      <c r="L70" s="758">
        <v>14</v>
      </c>
      <c r="M70" s="758">
        <v>14</v>
      </c>
      <c r="N70" s="758">
        <v>14</v>
      </c>
      <c r="O70" s="758">
        <v>14</v>
      </c>
      <c r="P70" s="758">
        <v>14</v>
      </c>
      <c r="Q70" s="758">
        <v>14</v>
      </c>
      <c r="R70" s="758">
        <v>14</v>
      </c>
      <c r="S70" s="758">
        <v>14</v>
      </c>
      <c r="T70" s="758">
        <v>14</v>
      </c>
      <c r="U70" s="758">
        <v>14</v>
      </c>
      <c r="V70" s="758">
        <v>14</v>
      </c>
      <c r="W70" s="758">
        <v>14</v>
      </c>
      <c r="X70" s="758">
        <v>14</v>
      </c>
      <c r="Y70" s="758">
        <v>14</v>
      </c>
      <c r="Z70" s="758">
        <v>14</v>
      </c>
      <c r="AA70" s="758">
        <v>14</v>
      </c>
      <c r="AB70" s="758">
        <v>14</v>
      </c>
      <c r="AC70" s="758">
        <v>14</v>
      </c>
      <c r="AD70" s="758">
        <v>14</v>
      </c>
      <c r="AE70" s="758">
        <v>14</v>
      </c>
      <c r="AF70" s="758">
        <v>14</v>
      </c>
      <c r="AG70" s="758">
        <v>14</v>
      </c>
      <c r="AH70" s="758">
        <v>14</v>
      </c>
    </row>
    <row r="71" spans="2:34">
      <c r="B71"/>
      <c r="C71"/>
      <c r="D71"/>
      <c r="E71"/>
      <c r="F71" s="762"/>
      <c r="G71"/>
      <c r="H71" s="728" t="s">
        <v>873</v>
      </c>
      <c r="I71" s="728">
        <v>203</v>
      </c>
      <c r="J71" s="728"/>
      <c r="K71" s="758">
        <v>11</v>
      </c>
      <c r="L71" s="758">
        <v>11</v>
      </c>
      <c r="M71" s="758">
        <v>11</v>
      </c>
      <c r="N71" s="758">
        <v>11</v>
      </c>
      <c r="O71" s="758">
        <v>11</v>
      </c>
      <c r="P71" s="758">
        <v>11</v>
      </c>
      <c r="Q71" s="758">
        <v>11</v>
      </c>
      <c r="R71" s="758">
        <v>11</v>
      </c>
      <c r="S71" s="758">
        <v>11</v>
      </c>
      <c r="T71" s="758">
        <v>11</v>
      </c>
      <c r="U71" s="758">
        <v>11</v>
      </c>
      <c r="V71" s="758">
        <v>11</v>
      </c>
      <c r="W71" s="758">
        <v>11</v>
      </c>
      <c r="X71" s="758">
        <v>11</v>
      </c>
      <c r="Y71" s="758">
        <v>11</v>
      </c>
      <c r="Z71" s="758">
        <v>11</v>
      </c>
      <c r="AA71" s="758">
        <v>11</v>
      </c>
      <c r="AB71" s="758">
        <v>11</v>
      </c>
      <c r="AC71" s="758">
        <v>11</v>
      </c>
      <c r="AD71" s="758">
        <v>11</v>
      </c>
      <c r="AE71" s="758">
        <v>11</v>
      </c>
      <c r="AF71" s="758">
        <v>11</v>
      </c>
      <c r="AG71" s="758">
        <v>11</v>
      </c>
      <c r="AH71" s="758">
        <v>11</v>
      </c>
    </row>
    <row r="72" spans="2:34">
      <c r="B72"/>
      <c r="C72"/>
      <c r="D72"/>
      <c r="E72"/>
      <c r="F72"/>
      <c r="G72"/>
      <c r="H72" s="728" t="s">
        <v>874</v>
      </c>
      <c r="I72" s="728">
        <v>217</v>
      </c>
      <c r="J72" s="728"/>
      <c r="K72" s="758">
        <v>358</v>
      </c>
      <c r="L72" s="758">
        <v>358</v>
      </c>
      <c r="M72" s="758">
        <v>358</v>
      </c>
      <c r="N72" s="758">
        <v>358</v>
      </c>
      <c r="O72" s="758">
        <v>358</v>
      </c>
      <c r="P72" s="758">
        <v>358</v>
      </c>
      <c r="Q72" s="758">
        <v>358</v>
      </c>
      <c r="R72" s="758">
        <v>358</v>
      </c>
      <c r="S72" s="758">
        <v>358</v>
      </c>
      <c r="T72" s="758">
        <v>358</v>
      </c>
      <c r="U72" s="758">
        <v>358</v>
      </c>
      <c r="V72" s="758">
        <v>358</v>
      </c>
      <c r="W72" s="758">
        <v>358</v>
      </c>
      <c r="X72" s="758">
        <v>358</v>
      </c>
      <c r="Y72" s="758">
        <v>358</v>
      </c>
      <c r="Z72" s="758">
        <v>358</v>
      </c>
      <c r="AA72" s="758">
        <v>358</v>
      </c>
      <c r="AB72" s="758">
        <v>358</v>
      </c>
      <c r="AC72" s="758">
        <v>358</v>
      </c>
      <c r="AD72" s="758">
        <v>358</v>
      </c>
      <c r="AE72" s="758">
        <v>358</v>
      </c>
      <c r="AF72" s="758">
        <v>358</v>
      </c>
      <c r="AG72" s="758">
        <v>358</v>
      </c>
      <c r="AH72" s="758">
        <v>358</v>
      </c>
    </row>
    <row r="73" spans="2:34">
      <c r="B73"/>
      <c r="C73"/>
      <c r="D73"/>
      <c r="E73"/>
      <c r="F73"/>
      <c r="G73"/>
      <c r="H73" s="728" t="s">
        <v>875</v>
      </c>
      <c r="I73" s="728">
        <v>310</v>
      </c>
      <c r="J73" s="728"/>
      <c r="K73" s="758">
        <v>221</v>
      </c>
      <c r="L73" s="758">
        <v>233</v>
      </c>
      <c r="M73" s="758">
        <v>301</v>
      </c>
      <c r="N73" s="758">
        <v>266</v>
      </c>
      <c r="O73" s="758">
        <v>249</v>
      </c>
      <c r="P73" s="758">
        <v>255</v>
      </c>
      <c r="Q73" s="758">
        <v>254</v>
      </c>
      <c r="R73" s="758">
        <v>326</v>
      </c>
      <c r="S73" s="758">
        <v>330</v>
      </c>
      <c r="T73" s="758">
        <v>330</v>
      </c>
      <c r="U73" s="758">
        <v>330</v>
      </c>
      <c r="V73" s="758">
        <v>353</v>
      </c>
      <c r="W73" s="758">
        <v>352</v>
      </c>
      <c r="X73" s="758">
        <v>352</v>
      </c>
      <c r="Y73" s="758">
        <v>365</v>
      </c>
      <c r="Z73" s="758">
        <v>337</v>
      </c>
      <c r="AA73" s="758">
        <v>337</v>
      </c>
      <c r="AB73" s="758">
        <v>337</v>
      </c>
      <c r="AC73" s="758">
        <v>302</v>
      </c>
      <c r="AD73" s="758">
        <v>245</v>
      </c>
      <c r="AE73" s="758">
        <v>207</v>
      </c>
      <c r="AF73" s="758">
        <v>160</v>
      </c>
      <c r="AG73" s="758">
        <v>170</v>
      </c>
      <c r="AH73" s="758">
        <v>153</v>
      </c>
    </row>
    <row r="74" spans="2:34">
      <c r="B74"/>
      <c r="C74"/>
      <c r="D74"/>
      <c r="E74"/>
      <c r="F74"/>
      <c r="G74"/>
      <c r="H74" s="728" t="s">
        <v>876</v>
      </c>
      <c r="I74" s="728">
        <v>40</v>
      </c>
      <c r="J74" s="728"/>
      <c r="K74" s="758">
        <v>91</v>
      </c>
      <c r="L74" s="758">
        <v>91</v>
      </c>
      <c r="M74" s="758">
        <v>91</v>
      </c>
      <c r="N74" s="758">
        <v>91</v>
      </c>
      <c r="O74" s="758">
        <v>91</v>
      </c>
      <c r="P74" s="758">
        <v>91</v>
      </c>
      <c r="Q74" s="758">
        <v>91</v>
      </c>
      <c r="R74" s="758">
        <v>91</v>
      </c>
      <c r="S74" s="758">
        <v>91</v>
      </c>
      <c r="T74" s="758">
        <v>91</v>
      </c>
      <c r="U74" s="758">
        <v>91</v>
      </c>
      <c r="V74" s="758">
        <v>91</v>
      </c>
      <c r="W74" s="758">
        <v>91</v>
      </c>
      <c r="X74" s="758">
        <v>91</v>
      </c>
      <c r="Y74" s="758">
        <v>91</v>
      </c>
      <c r="Z74" s="758">
        <v>91</v>
      </c>
      <c r="AA74" s="758">
        <v>91</v>
      </c>
      <c r="AB74" s="758">
        <v>91</v>
      </c>
      <c r="AC74" s="758">
        <v>91</v>
      </c>
      <c r="AD74" s="758">
        <v>91</v>
      </c>
      <c r="AE74" s="758">
        <v>91</v>
      </c>
      <c r="AF74" s="758">
        <v>91</v>
      </c>
      <c r="AG74" s="758">
        <v>91</v>
      </c>
      <c r="AH74" s="758">
        <v>91</v>
      </c>
    </row>
    <row r="75" spans="2:34">
      <c r="B75"/>
      <c r="C75"/>
      <c r="D75"/>
      <c r="E75"/>
      <c r="F75"/>
      <c r="G75"/>
      <c r="H75" s="728" t="s">
        <v>877</v>
      </c>
      <c r="I75" s="728">
        <v>55</v>
      </c>
      <c r="J75" s="728"/>
      <c r="K75" s="758">
        <v>20</v>
      </c>
      <c r="L75" s="758">
        <v>20</v>
      </c>
      <c r="M75" s="758">
        <v>20</v>
      </c>
      <c r="N75" s="758">
        <v>20</v>
      </c>
      <c r="O75" s="758">
        <v>20</v>
      </c>
      <c r="P75" s="758">
        <v>20</v>
      </c>
      <c r="Q75" s="758">
        <v>20</v>
      </c>
      <c r="R75" s="758">
        <v>20</v>
      </c>
      <c r="S75" s="758">
        <v>20</v>
      </c>
      <c r="T75" s="758">
        <v>20</v>
      </c>
      <c r="U75" s="758">
        <v>20</v>
      </c>
      <c r="V75" s="758">
        <v>20</v>
      </c>
      <c r="W75" s="758">
        <v>20</v>
      </c>
      <c r="X75" s="758">
        <v>20</v>
      </c>
      <c r="Y75" s="758">
        <v>20</v>
      </c>
      <c r="Z75" s="758">
        <v>20</v>
      </c>
      <c r="AA75" s="758">
        <v>20</v>
      </c>
      <c r="AB75" s="758">
        <v>20</v>
      </c>
      <c r="AC75" s="758">
        <v>20</v>
      </c>
      <c r="AD75" s="758">
        <v>20</v>
      </c>
      <c r="AE75" s="758">
        <v>20</v>
      </c>
      <c r="AF75" s="758">
        <v>20</v>
      </c>
      <c r="AG75" s="758">
        <v>20</v>
      </c>
      <c r="AH75" s="758">
        <v>20</v>
      </c>
    </row>
    <row r="76" spans="2:34">
      <c r="B76"/>
      <c r="C76"/>
      <c r="D76"/>
      <c r="E76"/>
      <c r="F76"/>
      <c r="G76"/>
      <c r="H76" s="728" t="s">
        <v>878</v>
      </c>
      <c r="I76" s="728">
        <v>75</v>
      </c>
      <c r="J76" s="728"/>
      <c r="K76" s="758">
        <v>12</v>
      </c>
      <c r="L76" s="758">
        <v>12</v>
      </c>
      <c r="M76" s="758">
        <v>12</v>
      </c>
      <c r="N76" s="758">
        <v>12</v>
      </c>
      <c r="O76" s="758">
        <v>12</v>
      </c>
      <c r="P76" s="758">
        <v>12</v>
      </c>
      <c r="Q76" s="758">
        <v>12</v>
      </c>
      <c r="R76" s="758">
        <v>12</v>
      </c>
      <c r="S76" s="758">
        <v>12</v>
      </c>
      <c r="T76" s="758">
        <v>12</v>
      </c>
      <c r="U76" s="758">
        <v>12</v>
      </c>
      <c r="V76" s="758">
        <v>12</v>
      </c>
      <c r="W76" s="758">
        <v>12</v>
      </c>
      <c r="X76" s="758">
        <v>12</v>
      </c>
      <c r="Y76" s="758">
        <v>12</v>
      </c>
      <c r="Z76" s="758">
        <v>12</v>
      </c>
      <c r="AA76" s="758">
        <v>12</v>
      </c>
      <c r="AB76" s="758">
        <v>12</v>
      </c>
      <c r="AC76" s="758">
        <v>12</v>
      </c>
      <c r="AD76" s="758">
        <v>12</v>
      </c>
      <c r="AE76" s="758">
        <v>12</v>
      </c>
      <c r="AF76" s="758">
        <v>12</v>
      </c>
      <c r="AG76" s="758">
        <v>12</v>
      </c>
      <c r="AH76" s="758">
        <v>12</v>
      </c>
    </row>
    <row r="77" spans="2:34">
      <c r="B77"/>
      <c r="C77"/>
      <c r="D77"/>
      <c r="E77"/>
      <c r="F77"/>
      <c r="G77"/>
      <c r="H77" s="728" t="s">
        <v>879</v>
      </c>
      <c r="I77" s="728">
        <v>84</v>
      </c>
      <c r="J77" s="728"/>
      <c r="K77" s="758">
        <v>11</v>
      </c>
      <c r="L77" s="758">
        <v>11</v>
      </c>
      <c r="M77" s="758">
        <v>11</v>
      </c>
      <c r="N77" s="758">
        <v>11</v>
      </c>
      <c r="O77" s="758">
        <v>11</v>
      </c>
      <c r="P77" s="758">
        <v>11</v>
      </c>
      <c r="Q77" s="758">
        <v>11</v>
      </c>
      <c r="R77" s="758">
        <v>11</v>
      </c>
      <c r="S77" s="758">
        <v>11</v>
      </c>
      <c r="T77" s="758">
        <v>11</v>
      </c>
      <c r="U77" s="758">
        <v>11</v>
      </c>
      <c r="V77" s="758">
        <v>11</v>
      </c>
      <c r="W77" s="758">
        <v>11</v>
      </c>
      <c r="X77" s="758">
        <v>11</v>
      </c>
      <c r="Y77" s="758">
        <v>11</v>
      </c>
      <c r="Z77" s="758">
        <v>11</v>
      </c>
      <c r="AA77" s="758">
        <v>11</v>
      </c>
      <c r="AB77" s="758">
        <v>11</v>
      </c>
      <c r="AC77" s="758">
        <v>11</v>
      </c>
      <c r="AD77" s="758">
        <v>11</v>
      </c>
      <c r="AE77" s="758">
        <v>11</v>
      </c>
      <c r="AF77" s="758">
        <v>11</v>
      </c>
      <c r="AG77" s="758">
        <v>11</v>
      </c>
      <c r="AH77" s="758">
        <v>11</v>
      </c>
    </row>
    <row r="78" spans="2:34">
      <c r="B78"/>
      <c r="C78"/>
      <c r="D78"/>
      <c r="E78"/>
      <c r="F78"/>
      <c r="G78"/>
      <c r="H78" s="763" t="s">
        <v>26</v>
      </c>
      <c r="I78" s="763"/>
      <c r="J78" s="763"/>
      <c r="K78" s="764">
        <f t="shared" ref="K78:AH78" si="6">SUM(K27:K77)</f>
        <v>16050</v>
      </c>
      <c r="L78" s="764">
        <f t="shared" si="6"/>
        <v>16062</v>
      </c>
      <c r="M78" s="764">
        <f t="shared" si="6"/>
        <v>16130</v>
      </c>
      <c r="N78" s="764">
        <f t="shared" si="6"/>
        <v>16095</v>
      </c>
      <c r="O78" s="764">
        <f t="shared" si="6"/>
        <v>16078</v>
      </c>
      <c r="P78" s="764">
        <f t="shared" si="6"/>
        <v>16084</v>
      </c>
      <c r="Q78" s="764">
        <f t="shared" si="6"/>
        <v>16083</v>
      </c>
      <c r="R78" s="764">
        <f t="shared" si="6"/>
        <v>16155</v>
      </c>
      <c r="S78" s="764">
        <f t="shared" si="6"/>
        <v>16159</v>
      </c>
      <c r="T78" s="764">
        <f t="shared" si="6"/>
        <v>16159</v>
      </c>
      <c r="U78" s="764">
        <f t="shared" si="6"/>
        <v>16159</v>
      </c>
      <c r="V78" s="764">
        <f t="shared" si="6"/>
        <v>16182</v>
      </c>
      <c r="W78" s="764">
        <f t="shared" si="6"/>
        <v>16181</v>
      </c>
      <c r="X78" s="764">
        <f t="shared" si="6"/>
        <v>16181</v>
      </c>
      <c r="Y78" s="764">
        <f t="shared" si="6"/>
        <v>16194</v>
      </c>
      <c r="Z78" s="764">
        <f t="shared" si="6"/>
        <v>16166</v>
      </c>
      <c r="AA78" s="764">
        <f t="shared" si="6"/>
        <v>16166</v>
      </c>
      <c r="AB78" s="764">
        <f t="shared" si="6"/>
        <v>16166</v>
      </c>
      <c r="AC78" s="764">
        <f t="shared" si="6"/>
        <v>16131</v>
      </c>
      <c r="AD78" s="764">
        <f t="shared" si="6"/>
        <v>16074</v>
      </c>
      <c r="AE78" s="764">
        <f t="shared" si="6"/>
        <v>16036</v>
      </c>
      <c r="AF78" s="764">
        <f t="shared" si="6"/>
        <v>15989</v>
      </c>
      <c r="AG78" s="764">
        <f t="shared" si="6"/>
        <v>15999</v>
      </c>
      <c r="AH78" s="764">
        <f t="shared" si="6"/>
        <v>15982</v>
      </c>
    </row>
    <row r="82" spans="7:7">
      <c r="G82" s="12" t="s">
        <v>880</v>
      </c>
    </row>
  </sheetData>
  <mergeCells count="3">
    <mergeCell ref="B24:F24"/>
    <mergeCell ref="B18:U18"/>
    <mergeCell ref="K25:AH25"/>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8"/>
  <sheetViews>
    <sheetView zoomScale="85" zoomScaleNormal="85" workbookViewId="0">
      <pane ySplit="16" topLeftCell="A17" activePane="bottomLeft" state="frozen"/>
      <selection pane="bottomLeft" activeCell="A43" sqref="A43"/>
    </sheetView>
  </sheetViews>
  <sheetFormatPr defaultColWidth="9" defaultRowHeight="14.5"/>
  <cols>
    <col min="1" max="1" width="9" style="12"/>
    <col min="2" max="2" width="37" style="691" customWidth="1"/>
    <col min="3" max="3" width="9" style="10"/>
    <col min="4" max="16384" width="9" style="12"/>
  </cols>
  <sheetData>
    <row r="16" spans="2:21" ht="26.25" customHeight="1">
      <c r="B16" s="692" t="s">
        <v>560</v>
      </c>
      <c r="C16" s="772" t="s">
        <v>504</v>
      </c>
      <c r="D16" s="773"/>
      <c r="E16" s="773"/>
      <c r="F16" s="773"/>
      <c r="G16" s="773"/>
      <c r="H16" s="773"/>
      <c r="I16" s="773"/>
      <c r="J16" s="773"/>
      <c r="K16" s="773"/>
      <c r="L16" s="773"/>
      <c r="M16" s="773"/>
      <c r="N16" s="773"/>
      <c r="O16" s="773"/>
      <c r="P16" s="773"/>
      <c r="Q16" s="773"/>
      <c r="R16" s="773"/>
      <c r="S16" s="773"/>
      <c r="T16" s="773"/>
      <c r="U16" s="773"/>
    </row>
    <row r="17" spans="2:21" ht="55.5" customHeight="1">
      <c r="B17" s="693" t="s">
        <v>628</v>
      </c>
      <c r="C17" s="774" t="s">
        <v>705</v>
      </c>
      <c r="D17" s="774"/>
      <c r="E17" s="774"/>
      <c r="F17" s="774"/>
      <c r="G17" s="774"/>
      <c r="H17" s="774"/>
      <c r="I17" s="774"/>
      <c r="J17" s="774"/>
      <c r="K17" s="774"/>
      <c r="L17" s="774"/>
      <c r="M17" s="774"/>
      <c r="N17" s="774"/>
      <c r="O17" s="774"/>
      <c r="P17" s="774"/>
      <c r="Q17" s="774"/>
      <c r="R17" s="774"/>
      <c r="S17" s="774"/>
      <c r="T17" s="774"/>
      <c r="U17" s="775"/>
    </row>
    <row r="18" spans="2:21" ht="15.5">
      <c r="B18" s="694"/>
      <c r="C18" s="695"/>
      <c r="D18" s="696"/>
      <c r="E18" s="696"/>
      <c r="F18" s="696"/>
      <c r="G18" s="696"/>
      <c r="H18" s="696"/>
      <c r="I18" s="696"/>
      <c r="J18" s="696"/>
      <c r="K18" s="696"/>
      <c r="L18" s="696"/>
      <c r="M18" s="696"/>
      <c r="N18" s="696"/>
      <c r="O18" s="696"/>
      <c r="P18" s="696"/>
      <c r="Q18" s="696"/>
      <c r="R18" s="696"/>
      <c r="S18" s="696"/>
      <c r="T18" s="696"/>
      <c r="U18" s="697"/>
    </row>
    <row r="19" spans="2:21" ht="15.5">
      <c r="B19" s="694"/>
      <c r="C19" s="695" t="s">
        <v>632</v>
      </c>
      <c r="D19" s="696"/>
      <c r="E19" s="696"/>
      <c r="F19" s="696"/>
      <c r="G19" s="696"/>
      <c r="H19" s="696"/>
      <c r="I19" s="696"/>
      <c r="J19" s="696"/>
      <c r="K19" s="696"/>
      <c r="L19" s="696"/>
      <c r="M19" s="696"/>
      <c r="N19" s="696"/>
      <c r="O19" s="696"/>
      <c r="P19" s="696"/>
      <c r="Q19" s="696"/>
      <c r="R19" s="696"/>
      <c r="S19" s="696"/>
      <c r="T19" s="696"/>
      <c r="U19" s="697"/>
    </row>
    <row r="20" spans="2:21" ht="15.5">
      <c r="B20" s="694"/>
      <c r="C20" s="695"/>
      <c r="D20" s="696"/>
      <c r="E20" s="696"/>
      <c r="F20" s="696"/>
      <c r="G20" s="696"/>
      <c r="H20" s="696"/>
      <c r="I20" s="696"/>
      <c r="J20" s="696"/>
      <c r="K20" s="696"/>
      <c r="L20" s="696"/>
      <c r="M20" s="696"/>
      <c r="N20" s="696"/>
      <c r="O20" s="696"/>
      <c r="P20" s="696"/>
      <c r="Q20" s="696"/>
      <c r="R20" s="696"/>
      <c r="S20" s="696"/>
      <c r="T20" s="696"/>
      <c r="U20" s="697"/>
    </row>
    <row r="21" spans="2:21" ht="15.5">
      <c r="B21" s="694"/>
      <c r="C21" s="695" t="s">
        <v>629</v>
      </c>
      <c r="D21" s="696"/>
      <c r="E21" s="696"/>
      <c r="F21" s="696"/>
      <c r="G21" s="696"/>
      <c r="H21" s="696"/>
      <c r="I21" s="696"/>
      <c r="J21" s="696"/>
      <c r="K21" s="696"/>
      <c r="L21" s="696"/>
      <c r="M21" s="696"/>
      <c r="N21" s="696"/>
      <c r="O21" s="696"/>
      <c r="P21" s="696"/>
      <c r="Q21" s="696"/>
      <c r="R21" s="696"/>
      <c r="S21" s="696"/>
      <c r="T21" s="696"/>
      <c r="U21" s="697"/>
    </row>
    <row r="22" spans="2:21" ht="15.5">
      <c r="B22" s="694"/>
      <c r="C22" s="695"/>
      <c r="D22" s="696"/>
      <c r="E22" s="696"/>
      <c r="F22" s="696"/>
      <c r="G22" s="696"/>
      <c r="H22" s="696"/>
      <c r="I22" s="696"/>
      <c r="J22" s="696"/>
      <c r="K22" s="696"/>
      <c r="L22" s="696"/>
      <c r="M22" s="696"/>
      <c r="N22" s="696"/>
      <c r="O22" s="696"/>
      <c r="P22" s="696"/>
      <c r="Q22" s="696"/>
      <c r="R22" s="696"/>
      <c r="S22" s="696"/>
      <c r="T22" s="696"/>
      <c r="U22" s="697"/>
    </row>
    <row r="23" spans="2:21" ht="30" customHeight="1">
      <c r="B23" s="694"/>
      <c r="C23" s="768" t="s">
        <v>630</v>
      </c>
      <c r="D23" s="768"/>
      <c r="E23" s="768"/>
      <c r="F23" s="768"/>
      <c r="G23" s="768"/>
      <c r="H23" s="768"/>
      <c r="I23" s="768"/>
      <c r="J23" s="768"/>
      <c r="K23" s="768"/>
      <c r="L23" s="768"/>
      <c r="M23" s="768"/>
      <c r="N23" s="768"/>
      <c r="O23" s="768"/>
      <c r="P23" s="768"/>
      <c r="Q23" s="768"/>
      <c r="R23" s="768"/>
      <c r="S23" s="768"/>
      <c r="T23" s="696"/>
      <c r="U23" s="697"/>
    </row>
    <row r="24" spans="2:21" ht="15.5">
      <c r="B24" s="694"/>
      <c r="C24" s="695"/>
      <c r="D24" s="696"/>
      <c r="E24" s="696"/>
      <c r="F24" s="696"/>
      <c r="G24" s="696"/>
      <c r="H24" s="696"/>
      <c r="I24" s="696"/>
      <c r="J24" s="696"/>
      <c r="K24" s="696"/>
      <c r="L24" s="696"/>
      <c r="M24" s="696"/>
      <c r="N24" s="696"/>
      <c r="O24" s="696"/>
      <c r="P24" s="696"/>
      <c r="Q24" s="696"/>
      <c r="R24" s="696"/>
      <c r="S24" s="696"/>
      <c r="T24" s="696"/>
      <c r="U24" s="697"/>
    </row>
    <row r="25" spans="2:21" ht="15.5">
      <c r="B25" s="694"/>
      <c r="C25" s="695" t="s">
        <v>633</v>
      </c>
      <c r="D25" s="696"/>
      <c r="E25" s="696"/>
      <c r="F25" s="696"/>
      <c r="G25" s="696"/>
      <c r="H25" s="696"/>
      <c r="I25" s="696"/>
      <c r="J25" s="696"/>
      <c r="K25" s="696"/>
      <c r="L25" s="696"/>
      <c r="M25" s="696"/>
      <c r="N25" s="696"/>
      <c r="O25" s="696"/>
      <c r="P25" s="696"/>
      <c r="Q25" s="696"/>
      <c r="R25" s="696"/>
      <c r="S25" s="696"/>
      <c r="T25" s="696"/>
      <c r="U25" s="697"/>
    </row>
    <row r="26" spans="2:21" ht="15.5">
      <c r="B26" s="694"/>
      <c r="C26" s="695"/>
      <c r="D26" s="696"/>
      <c r="E26" s="696"/>
      <c r="F26" s="696"/>
      <c r="G26" s="696"/>
      <c r="H26" s="696"/>
      <c r="I26" s="696"/>
      <c r="J26" s="696"/>
      <c r="K26" s="696"/>
      <c r="L26" s="696"/>
      <c r="M26" s="696"/>
      <c r="N26" s="696"/>
      <c r="O26" s="696"/>
      <c r="P26" s="696"/>
      <c r="Q26" s="696"/>
      <c r="R26" s="696"/>
      <c r="S26" s="696"/>
      <c r="T26" s="696"/>
      <c r="U26" s="697"/>
    </row>
    <row r="27" spans="2:21" ht="31.5" customHeight="1">
      <c r="B27" s="694"/>
      <c r="C27" s="768" t="s">
        <v>631</v>
      </c>
      <c r="D27" s="768"/>
      <c r="E27" s="768"/>
      <c r="F27" s="768"/>
      <c r="G27" s="768"/>
      <c r="H27" s="768"/>
      <c r="I27" s="768"/>
      <c r="J27" s="768"/>
      <c r="K27" s="768"/>
      <c r="L27" s="768"/>
      <c r="M27" s="768"/>
      <c r="N27" s="768"/>
      <c r="O27" s="768"/>
      <c r="P27" s="768"/>
      <c r="Q27" s="768"/>
      <c r="R27" s="768"/>
      <c r="S27" s="768"/>
      <c r="T27" s="768"/>
      <c r="U27" s="769"/>
    </row>
    <row r="28" spans="2:21" ht="15.5">
      <c r="B28" s="694"/>
      <c r="C28" s="695"/>
      <c r="D28" s="696"/>
      <c r="E28" s="696"/>
      <c r="F28" s="696"/>
      <c r="G28" s="696"/>
      <c r="H28" s="696"/>
      <c r="I28" s="696"/>
      <c r="J28" s="696"/>
      <c r="K28" s="696"/>
      <c r="L28" s="696"/>
      <c r="M28" s="696"/>
      <c r="N28" s="696"/>
      <c r="O28" s="696"/>
      <c r="P28" s="696"/>
      <c r="Q28" s="696"/>
      <c r="R28" s="696"/>
      <c r="S28" s="696"/>
      <c r="T28" s="696"/>
      <c r="U28" s="697"/>
    </row>
    <row r="29" spans="2:21" ht="31.5" customHeight="1">
      <c r="B29" s="694"/>
      <c r="C29" s="768" t="s">
        <v>634</v>
      </c>
      <c r="D29" s="768"/>
      <c r="E29" s="768"/>
      <c r="F29" s="768"/>
      <c r="G29" s="768"/>
      <c r="H29" s="768"/>
      <c r="I29" s="768"/>
      <c r="J29" s="768"/>
      <c r="K29" s="768"/>
      <c r="L29" s="768"/>
      <c r="M29" s="768"/>
      <c r="N29" s="768"/>
      <c r="O29" s="768"/>
      <c r="P29" s="768"/>
      <c r="Q29" s="768"/>
      <c r="R29" s="768"/>
      <c r="S29" s="768"/>
      <c r="T29" s="768"/>
      <c r="U29" s="769"/>
    </row>
    <row r="30" spans="2:21" ht="15.5">
      <c r="B30" s="694"/>
      <c r="C30" s="695"/>
      <c r="D30" s="696"/>
      <c r="E30" s="696"/>
      <c r="F30" s="696"/>
      <c r="G30" s="696"/>
      <c r="H30" s="696"/>
      <c r="I30" s="696"/>
      <c r="J30" s="696"/>
      <c r="K30" s="696"/>
      <c r="L30" s="696"/>
      <c r="M30" s="696"/>
      <c r="N30" s="696"/>
      <c r="O30" s="696"/>
      <c r="P30" s="696"/>
      <c r="Q30" s="696"/>
      <c r="R30" s="696"/>
      <c r="S30" s="696"/>
      <c r="T30" s="696"/>
      <c r="U30" s="697"/>
    </row>
    <row r="31" spans="2:21" ht="15.5">
      <c r="B31" s="694"/>
      <c r="C31" s="695" t="s">
        <v>635</v>
      </c>
      <c r="D31" s="696"/>
      <c r="E31" s="696"/>
      <c r="F31" s="696"/>
      <c r="G31" s="696"/>
      <c r="H31" s="696"/>
      <c r="I31" s="696"/>
      <c r="J31" s="696"/>
      <c r="K31" s="696"/>
      <c r="L31" s="696"/>
      <c r="M31" s="696"/>
      <c r="N31" s="696"/>
      <c r="O31" s="696"/>
      <c r="P31" s="696"/>
      <c r="Q31" s="696"/>
      <c r="R31" s="696"/>
      <c r="S31" s="696"/>
      <c r="T31" s="696"/>
      <c r="U31" s="697"/>
    </row>
    <row r="32" spans="2:21" ht="15.5">
      <c r="B32" s="698"/>
      <c r="C32" s="699"/>
      <c r="D32" s="700"/>
      <c r="E32" s="700"/>
      <c r="F32" s="700"/>
      <c r="G32" s="700"/>
      <c r="H32" s="700"/>
      <c r="I32" s="700"/>
      <c r="J32" s="700"/>
      <c r="K32" s="700"/>
      <c r="L32" s="700"/>
      <c r="M32" s="700"/>
      <c r="N32" s="700"/>
      <c r="O32" s="700"/>
      <c r="P32" s="700"/>
      <c r="Q32" s="700"/>
      <c r="R32" s="700"/>
      <c r="S32" s="700"/>
      <c r="T32" s="700"/>
      <c r="U32" s="701"/>
    </row>
    <row r="33" spans="2:21" ht="39" customHeight="1">
      <c r="B33" s="702" t="s">
        <v>636</v>
      </c>
      <c r="C33" s="776" t="s">
        <v>637</v>
      </c>
      <c r="D33" s="776"/>
      <c r="E33" s="776"/>
      <c r="F33" s="776"/>
      <c r="G33" s="776"/>
      <c r="H33" s="776"/>
      <c r="I33" s="776"/>
      <c r="J33" s="776"/>
      <c r="K33" s="776"/>
      <c r="L33" s="776"/>
      <c r="M33" s="776"/>
      <c r="N33" s="776"/>
      <c r="O33" s="776"/>
      <c r="P33" s="776"/>
      <c r="Q33" s="776"/>
      <c r="R33" s="776"/>
      <c r="S33" s="776"/>
      <c r="T33" s="776"/>
      <c r="U33" s="777"/>
    </row>
    <row r="34" spans="2:21">
      <c r="B34" s="703"/>
      <c r="C34" s="704"/>
      <c r="D34" s="704"/>
      <c r="E34" s="704"/>
      <c r="F34" s="704"/>
      <c r="G34" s="704"/>
      <c r="H34" s="704"/>
      <c r="I34" s="704"/>
      <c r="J34" s="704"/>
      <c r="K34" s="704"/>
      <c r="L34" s="704"/>
      <c r="M34" s="704"/>
      <c r="N34" s="704"/>
      <c r="O34" s="704"/>
      <c r="P34" s="704"/>
      <c r="Q34" s="704"/>
      <c r="R34" s="704"/>
      <c r="S34" s="704"/>
      <c r="T34" s="704"/>
      <c r="U34" s="705"/>
    </row>
    <row r="35" spans="2:21" ht="15.5">
      <c r="B35" s="706" t="s">
        <v>638</v>
      </c>
      <c r="C35" s="707" t="s">
        <v>639</v>
      </c>
      <c r="D35" s="696"/>
      <c r="E35" s="696"/>
      <c r="F35" s="696"/>
      <c r="G35" s="696"/>
      <c r="H35" s="696"/>
      <c r="I35" s="696"/>
      <c r="J35" s="696"/>
      <c r="K35" s="696"/>
      <c r="L35" s="696"/>
      <c r="M35" s="696"/>
      <c r="N35" s="696"/>
      <c r="O35" s="696"/>
      <c r="P35" s="696"/>
      <c r="Q35" s="696"/>
      <c r="R35" s="696"/>
      <c r="S35" s="696"/>
      <c r="T35" s="696"/>
      <c r="U35" s="697"/>
    </row>
    <row r="36" spans="2:21">
      <c r="B36" s="708"/>
      <c r="C36" s="700"/>
      <c r="D36" s="700"/>
      <c r="E36" s="700"/>
      <c r="F36" s="700"/>
      <c r="G36" s="700"/>
      <c r="H36" s="700"/>
      <c r="I36" s="700"/>
      <c r="J36" s="700"/>
      <c r="K36" s="700"/>
      <c r="L36" s="700"/>
      <c r="M36" s="700"/>
      <c r="N36" s="700"/>
      <c r="O36" s="700"/>
      <c r="P36" s="700"/>
      <c r="Q36" s="700"/>
      <c r="R36" s="700"/>
      <c r="S36" s="700"/>
      <c r="T36" s="700"/>
      <c r="U36" s="701"/>
    </row>
    <row r="37" spans="2:21" ht="34.5" customHeight="1">
      <c r="B37" s="693" t="s">
        <v>640</v>
      </c>
      <c r="C37" s="770" t="s">
        <v>641</v>
      </c>
      <c r="D37" s="770"/>
      <c r="E37" s="770"/>
      <c r="F37" s="770"/>
      <c r="G37" s="770"/>
      <c r="H37" s="770"/>
      <c r="I37" s="770"/>
      <c r="J37" s="770"/>
      <c r="K37" s="770"/>
      <c r="L37" s="770"/>
      <c r="M37" s="770"/>
      <c r="N37" s="770"/>
      <c r="O37" s="770"/>
      <c r="P37" s="770"/>
      <c r="Q37" s="770"/>
      <c r="R37" s="770"/>
      <c r="S37" s="770"/>
      <c r="T37" s="770"/>
      <c r="U37" s="771"/>
    </row>
    <row r="38" spans="2:21">
      <c r="B38" s="708"/>
      <c r="C38" s="700"/>
      <c r="D38" s="700"/>
      <c r="E38" s="700"/>
      <c r="F38" s="700"/>
      <c r="G38" s="700"/>
      <c r="H38" s="700"/>
      <c r="I38" s="700"/>
      <c r="J38" s="700"/>
      <c r="K38" s="700"/>
      <c r="L38" s="700"/>
      <c r="M38" s="700"/>
      <c r="N38" s="700"/>
      <c r="O38" s="700"/>
      <c r="P38" s="700"/>
      <c r="Q38" s="700"/>
      <c r="R38" s="700"/>
      <c r="S38" s="700"/>
      <c r="T38" s="700"/>
      <c r="U38" s="701"/>
    </row>
    <row r="39" spans="2:21" ht="15.5">
      <c r="B39" s="693" t="s">
        <v>642</v>
      </c>
      <c r="C39" s="709" t="s">
        <v>643</v>
      </c>
      <c r="D39" s="704"/>
      <c r="E39" s="704"/>
      <c r="F39" s="704"/>
      <c r="G39" s="704"/>
      <c r="H39" s="704"/>
      <c r="I39" s="704"/>
      <c r="J39" s="704"/>
      <c r="K39" s="704"/>
      <c r="L39" s="704"/>
      <c r="M39" s="704"/>
      <c r="N39" s="704"/>
      <c r="O39" s="704"/>
      <c r="P39" s="704"/>
      <c r="Q39" s="704"/>
      <c r="R39" s="704"/>
      <c r="S39" s="704"/>
      <c r="T39" s="704"/>
      <c r="U39" s="705"/>
    </row>
    <row r="40" spans="2:21">
      <c r="B40" s="708"/>
      <c r="C40" s="700"/>
      <c r="D40" s="700"/>
      <c r="E40" s="700"/>
      <c r="F40" s="700"/>
      <c r="G40" s="700"/>
      <c r="H40" s="700"/>
      <c r="I40" s="700"/>
      <c r="J40" s="700"/>
      <c r="K40" s="700"/>
      <c r="L40" s="700"/>
      <c r="M40" s="700"/>
      <c r="N40" s="700"/>
      <c r="O40" s="700"/>
      <c r="P40" s="700"/>
      <c r="Q40" s="700"/>
      <c r="R40" s="700"/>
      <c r="S40" s="700"/>
      <c r="T40" s="700"/>
      <c r="U40" s="701"/>
    </row>
    <row r="41" spans="2:21">
      <c r="B41" s="710"/>
      <c r="C41" s="704"/>
      <c r="D41" s="704"/>
      <c r="E41" s="704"/>
      <c r="F41" s="704"/>
      <c r="G41" s="704"/>
      <c r="H41" s="704"/>
      <c r="I41" s="704"/>
      <c r="J41" s="704"/>
      <c r="K41" s="704"/>
      <c r="L41" s="704"/>
      <c r="M41" s="704"/>
      <c r="N41" s="704"/>
      <c r="O41" s="704"/>
      <c r="P41" s="704"/>
      <c r="Q41" s="704"/>
      <c r="R41" s="704"/>
      <c r="S41" s="704"/>
      <c r="T41" s="704"/>
      <c r="U41" s="705"/>
    </row>
    <row r="42" spans="2:21" ht="15.5">
      <c r="B42" s="706" t="s">
        <v>644</v>
      </c>
      <c r="C42" s="707" t="s">
        <v>645</v>
      </c>
      <c r="D42" s="696"/>
      <c r="E42" s="696"/>
      <c r="F42" s="696"/>
      <c r="G42" s="696"/>
      <c r="H42" s="696"/>
      <c r="I42" s="696"/>
      <c r="J42" s="696"/>
      <c r="K42" s="696"/>
      <c r="L42" s="696"/>
      <c r="M42" s="696"/>
      <c r="N42" s="696"/>
      <c r="O42" s="696"/>
      <c r="P42" s="696"/>
      <c r="Q42" s="696"/>
      <c r="R42" s="696"/>
      <c r="S42" s="696"/>
      <c r="T42" s="696"/>
      <c r="U42" s="697"/>
    </row>
    <row r="43" spans="2:21">
      <c r="B43" s="711"/>
      <c r="C43" s="696"/>
      <c r="D43" s="696"/>
      <c r="E43" s="696"/>
      <c r="F43" s="696"/>
      <c r="G43" s="696"/>
      <c r="H43" s="696"/>
      <c r="I43" s="696"/>
      <c r="J43" s="696"/>
      <c r="K43" s="696"/>
      <c r="L43" s="696"/>
      <c r="M43" s="696"/>
      <c r="N43" s="696"/>
      <c r="O43" s="696"/>
      <c r="P43" s="696"/>
      <c r="Q43" s="696"/>
      <c r="R43" s="696"/>
      <c r="S43" s="696"/>
      <c r="T43" s="696"/>
      <c r="U43" s="697"/>
    </row>
    <row r="44" spans="2:21" ht="36" customHeight="1">
      <c r="B44" s="711"/>
      <c r="C44" s="766" t="s">
        <v>661</v>
      </c>
      <c r="D44" s="766"/>
      <c r="E44" s="766"/>
      <c r="F44" s="766"/>
      <c r="G44" s="766"/>
      <c r="H44" s="766"/>
      <c r="I44" s="766"/>
      <c r="J44" s="766"/>
      <c r="K44" s="766"/>
      <c r="L44" s="766"/>
      <c r="M44" s="766"/>
      <c r="N44" s="766"/>
      <c r="O44" s="766"/>
      <c r="P44" s="766"/>
      <c r="Q44" s="766"/>
      <c r="R44" s="766"/>
      <c r="S44" s="766"/>
      <c r="T44" s="766"/>
      <c r="U44" s="767"/>
    </row>
    <row r="45" spans="2:21">
      <c r="B45" s="711"/>
      <c r="C45" s="712"/>
      <c r="D45" s="696"/>
      <c r="E45" s="696"/>
      <c r="F45" s="696"/>
      <c r="G45" s="696"/>
      <c r="H45" s="696"/>
      <c r="I45" s="696"/>
      <c r="J45" s="696"/>
      <c r="K45" s="696"/>
      <c r="L45" s="696"/>
      <c r="M45" s="696"/>
      <c r="N45" s="696"/>
      <c r="O45" s="696"/>
      <c r="P45" s="696"/>
      <c r="Q45" s="696"/>
      <c r="R45" s="696"/>
      <c r="S45" s="696"/>
      <c r="T45" s="696"/>
      <c r="U45" s="697"/>
    </row>
    <row r="46" spans="2:21" ht="35.25" customHeight="1">
      <c r="B46" s="711"/>
      <c r="C46" s="766" t="s">
        <v>646</v>
      </c>
      <c r="D46" s="766"/>
      <c r="E46" s="766"/>
      <c r="F46" s="766"/>
      <c r="G46" s="766"/>
      <c r="H46" s="766"/>
      <c r="I46" s="766"/>
      <c r="J46" s="766"/>
      <c r="K46" s="766"/>
      <c r="L46" s="766"/>
      <c r="M46" s="766"/>
      <c r="N46" s="766"/>
      <c r="O46" s="766"/>
      <c r="P46" s="766"/>
      <c r="Q46" s="766"/>
      <c r="R46" s="766"/>
      <c r="S46" s="766"/>
      <c r="T46" s="766"/>
      <c r="U46" s="767"/>
    </row>
    <row r="47" spans="2:21">
      <c r="B47" s="711"/>
      <c r="C47" s="712"/>
      <c r="D47" s="696"/>
      <c r="E47" s="696"/>
      <c r="F47" s="696"/>
      <c r="G47" s="696"/>
      <c r="H47" s="696"/>
      <c r="I47" s="696"/>
      <c r="J47" s="696"/>
      <c r="K47" s="696"/>
      <c r="L47" s="696"/>
      <c r="M47" s="696"/>
      <c r="N47" s="696"/>
      <c r="O47" s="696"/>
      <c r="P47" s="696"/>
      <c r="Q47" s="696"/>
      <c r="R47" s="696"/>
      <c r="S47" s="696"/>
      <c r="T47" s="696"/>
      <c r="U47" s="697"/>
    </row>
    <row r="48" spans="2:21" ht="40.5" customHeight="1">
      <c r="B48" s="711"/>
      <c r="C48" s="766" t="s">
        <v>647</v>
      </c>
      <c r="D48" s="766"/>
      <c r="E48" s="766"/>
      <c r="F48" s="766"/>
      <c r="G48" s="766"/>
      <c r="H48" s="766"/>
      <c r="I48" s="766"/>
      <c r="J48" s="766"/>
      <c r="K48" s="766"/>
      <c r="L48" s="766"/>
      <c r="M48" s="766"/>
      <c r="N48" s="766"/>
      <c r="O48" s="766"/>
      <c r="P48" s="766"/>
      <c r="Q48" s="766"/>
      <c r="R48" s="766"/>
      <c r="S48" s="766"/>
      <c r="T48" s="766"/>
      <c r="U48" s="767"/>
    </row>
    <row r="49" spans="2:21">
      <c r="B49" s="711"/>
      <c r="C49" s="712"/>
      <c r="D49" s="696"/>
      <c r="E49" s="696"/>
      <c r="F49" s="696"/>
      <c r="G49" s="696"/>
      <c r="H49" s="696"/>
      <c r="I49" s="696"/>
      <c r="J49" s="696"/>
      <c r="K49" s="696"/>
      <c r="L49" s="696"/>
      <c r="M49" s="696"/>
      <c r="N49" s="696"/>
      <c r="O49" s="696"/>
      <c r="P49" s="696"/>
      <c r="Q49" s="696"/>
      <c r="R49" s="696"/>
      <c r="S49" s="696"/>
      <c r="T49" s="696"/>
      <c r="U49" s="697"/>
    </row>
    <row r="50" spans="2:21" ht="30" customHeight="1">
      <c r="B50" s="711"/>
      <c r="C50" s="766" t="s">
        <v>648</v>
      </c>
      <c r="D50" s="766"/>
      <c r="E50" s="766"/>
      <c r="F50" s="766"/>
      <c r="G50" s="766"/>
      <c r="H50" s="766"/>
      <c r="I50" s="766"/>
      <c r="J50" s="766"/>
      <c r="K50" s="766"/>
      <c r="L50" s="766"/>
      <c r="M50" s="766"/>
      <c r="N50" s="766"/>
      <c r="O50" s="766"/>
      <c r="P50" s="766"/>
      <c r="Q50" s="766"/>
      <c r="R50" s="766"/>
      <c r="S50" s="766"/>
      <c r="T50" s="766"/>
      <c r="U50" s="767"/>
    </row>
    <row r="51" spans="2:21" ht="15.5">
      <c r="B51" s="711"/>
      <c r="C51" s="695"/>
      <c r="D51" s="696"/>
      <c r="E51" s="696"/>
      <c r="F51" s="696"/>
      <c r="G51" s="696"/>
      <c r="H51" s="696"/>
      <c r="I51" s="696"/>
      <c r="J51" s="696"/>
      <c r="K51" s="696"/>
      <c r="L51" s="696"/>
      <c r="M51" s="696"/>
      <c r="N51" s="696"/>
      <c r="O51" s="696"/>
      <c r="P51" s="696"/>
      <c r="Q51" s="696"/>
      <c r="R51" s="696"/>
      <c r="S51" s="696"/>
      <c r="T51" s="696"/>
      <c r="U51" s="697"/>
    </row>
    <row r="52" spans="2:21" ht="31.5" customHeight="1">
      <c r="B52" s="711"/>
      <c r="C52" s="768" t="s">
        <v>660</v>
      </c>
      <c r="D52" s="768"/>
      <c r="E52" s="768"/>
      <c r="F52" s="768"/>
      <c r="G52" s="768"/>
      <c r="H52" s="768"/>
      <c r="I52" s="768"/>
      <c r="J52" s="768"/>
      <c r="K52" s="768"/>
      <c r="L52" s="768"/>
      <c r="M52" s="768"/>
      <c r="N52" s="768"/>
      <c r="O52" s="768"/>
      <c r="P52" s="768"/>
      <c r="Q52" s="768"/>
      <c r="R52" s="768"/>
      <c r="S52" s="768"/>
      <c r="T52" s="768"/>
      <c r="U52" s="769"/>
    </row>
    <row r="53" spans="2:21">
      <c r="B53" s="708"/>
      <c r="C53" s="700"/>
      <c r="D53" s="700"/>
      <c r="E53" s="700"/>
      <c r="F53" s="700"/>
      <c r="G53" s="700"/>
      <c r="H53" s="700"/>
      <c r="I53" s="700"/>
      <c r="J53" s="700"/>
      <c r="K53" s="700"/>
      <c r="L53" s="700"/>
      <c r="M53" s="700"/>
      <c r="N53" s="700"/>
      <c r="O53" s="700"/>
      <c r="P53" s="700"/>
      <c r="Q53" s="700"/>
      <c r="R53" s="700"/>
      <c r="S53" s="700"/>
      <c r="T53" s="700"/>
      <c r="U53" s="701"/>
    </row>
    <row r="54" spans="2:21" ht="48" customHeight="1">
      <c r="B54" s="693" t="s">
        <v>649</v>
      </c>
      <c r="C54" s="770" t="s">
        <v>650</v>
      </c>
      <c r="D54" s="770"/>
      <c r="E54" s="770"/>
      <c r="F54" s="770"/>
      <c r="G54" s="770"/>
      <c r="H54" s="770"/>
      <c r="I54" s="770"/>
      <c r="J54" s="770"/>
      <c r="K54" s="770"/>
      <c r="L54" s="770"/>
      <c r="M54" s="770"/>
      <c r="N54" s="770"/>
      <c r="O54" s="770"/>
      <c r="P54" s="770"/>
      <c r="Q54" s="770"/>
      <c r="R54" s="770"/>
      <c r="S54" s="770"/>
      <c r="T54" s="770"/>
      <c r="U54" s="771"/>
    </row>
    <row r="55" spans="2:21">
      <c r="B55" s="708"/>
      <c r="C55" s="700"/>
      <c r="D55" s="700"/>
      <c r="E55" s="700"/>
      <c r="F55" s="700"/>
      <c r="G55" s="700"/>
      <c r="H55" s="700"/>
      <c r="I55" s="700"/>
      <c r="J55" s="700"/>
      <c r="K55" s="700"/>
      <c r="L55" s="700"/>
      <c r="M55" s="700"/>
      <c r="N55" s="700"/>
      <c r="O55" s="700"/>
      <c r="P55" s="700"/>
      <c r="Q55" s="700"/>
      <c r="R55" s="700"/>
      <c r="S55" s="700"/>
      <c r="T55" s="700"/>
      <c r="U55" s="701"/>
    </row>
    <row r="56" spans="2:21" ht="34.5" customHeight="1">
      <c r="B56" s="693" t="s">
        <v>651</v>
      </c>
      <c r="C56" s="770" t="s">
        <v>652</v>
      </c>
      <c r="D56" s="770"/>
      <c r="E56" s="770"/>
      <c r="F56" s="770"/>
      <c r="G56" s="770"/>
      <c r="H56" s="770"/>
      <c r="I56" s="770"/>
      <c r="J56" s="770"/>
      <c r="K56" s="770"/>
      <c r="L56" s="770"/>
      <c r="M56" s="770"/>
      <c r="N56" s="770"/>
      <c r="O56" s="770"/>
      <c r="P56" s="770"/>
      <c r="Q56" s="770"/>
      <c r="R56" s="770"/>
      <c r="S56" s="770"/>
      <c r="T56" s="770"/>
      <c r="U56" s="771"/>
    </row>
    <row r="57" spans="2:21">
      <c r="B57" s="713"/>
      <c r="C57" s="700"/>
      <c r="D57" s="700"/>
      <c r="E57" s="700"/>
      <c r="F57" s="700"/>
      <c r="G57" s="700"/>
      <c r="H57" s="700"/>
      <c r="I57" s="700"/>
      <c r="J57" s="700"/>
      <c r="K57" s="700"/>
      <c r="L57" s="700"/>
      <c r="M57" s="700"/>
      <c r="N57" s="700"/>
      <c r="O57" s="700"/>
      <c r="P57" s="700"/>
      <c r="Q57" s="700"/>
      <c r="R57" s="700"/>
      <c r="S57" s="700"/>
      <c r="T57" s="700"/>
      <c r="U57" s="701"/>
    </row>
    <row r="58" spans="2:21" ht="30.75" customHeight="1">
      <c r="B58" s="702" t="s">
        <v>653</v>
      </c>
      <c r="C58" s="714" t="s">
        <v>654</v>
      </c>
      <c r="D58" s="715"/>
      <c r="E58" s="715"/>
      <c r="F58" s="715"/>
      <c r="G58" s="715"/>
      <c r="H58" s="715"/>
      <c r="I58" s="715"/>
      <c r="J58" s="715"/>
      <c r="K58" s="715"/>
      <c r="L58" s="715"/>
      <c r="M58" s="715"/>
      <c r="N58" s="715"/>
      <c r="O58" s="715"/>
      <c r="P58" s="715"/>
      <c r="Q58" s="715"/>
      <c r="R58" s="715"/>
      <c r="S58" s="715"/>
      <c r="T58" s="715"/>
      <c r="U58" s="716"/>
    </row>
  </sheetData>
  <mergeCells count="14">
    <mergeCell ref="C46:U46"/>
    <mergeCell ref="C23:S23"/>
    <mergeCell ref="C16:U16"/>
    <mergeCell ref="C17:U17"/>
    <mergeCell ref="C27:U27"/>
    <mergeCell ref="C29:U29"/>
    <mergeCell ref="C33:U33"/>
    <mergeCell ref="C37:U37"/>
    <mergeCell ref="C44:U44"/>
    <mergeCell ref="C48:U48"/>
    <mergeCell ref="C50:U50"/>
    <mergeCell ref="C52:U52"/>
    <mergeCell ref="C54:U54"/>
    <mergeCell ref="C56:U56"/>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topLeftCell="A17" zoomScale="90" zoomScaleNormal="90" workbookViewId="0">
      <pane xSplit="2" ySplit="3" topLeftCell="D20" activePane="bottomRight" state="frozen"/>
      <selection activeCell="A17" sqref="A17"/>
      <selection pane="topRight" activeCell="C17" sqref="C17"/>
      <selection pane="bottomLeft" activeCell="A20" sqref="A20"/>
      <selection pane="bottomRight" activeCell="D33" sqref="D33"/>
    </sheetView>
  </sheetViews>
  <sheetFormatPr defaultColWidth="9" defaultRowHeight="15.5"/>
  <cols>
    <col min="1" max="1" width="3" style="12" customWidth="1"/>
    <col min="2" max="2" width="61.6328125" style="10" customWidth="1"/>
    <col min="3" max="3" width="58.6328125" style="12" customWidth="1"/>
    <col min="4" max="4" width="62.6328125" style="12" customWidth="1"/>
    <col min="5" max="5" width="42" style="12" customWidth="1"/>
    <col min="6" max="6" width="45.08984375" style="12" customWidth="1"/>
    <col min="7" max="7" width="9" style="16"/>
    <col min="8" max="10" width="9" style="12"/>
    <col min="11" max="11" width="26" style="12" customWidth="1"/>
    <col min="12" max="12" width="60" style="17" customWidth="1"/>
    <col min="13" max="13" width="14.6328125" style="25" customWidth="1"/>
    <col min="14" max="14" width="29.6328125" style="17" customWidth="1"/>
    <col min="15" max="16384" width="9" style="12"/>
  </cols>
  <sheetData>
    <row r="1" spans="2:20" ht="146.25" customHeight="1"/>
    <row r="3" spans="2:20" ht="25.5" customHeight="1">
      <c r="B3" s="779" t="s">
        <v>700</v>
      </c>
      <c r="C3" s="780"/>
      <c r="D3" s="780"/>
      <c r="E3" s="780"/>
      <c r="F3" s="781"/>
      <c r="G3" s="122"/>
    </row>
    <row r="4" spans="2:20" ht="16.5" customHeight="1">
      <c r="B4" s="782"/>
      <c r="C4" s="783"/>
      <c r="D4" s="783"/>
      <c r="E4" s="783"/>
      <c r="F4" s="784"/>
      <c r="G4" s="122"/>
    </row>
    <row r="5" spans="2:20" ht="71.25" customHeight="1">
      <c r="B5" s="782"/>
      <c r="C5" s="783"/>
      <c r="D5" s="783"/>
      <c r="E5" s="783"/>
      <c r="F5" s="784"/>
      <c r="G5" s="122"/>
    </row>
    <row r="6" spans="2:20" ht="21.75" customHeight="1">
      <c r="B6" s="785"/>
      <c r="C6" s="786"/>
      <c r="D6" s="786"/>
      <c r="E6" s="786"/>
      <c r="F6" s="787"/>
      <c r="G6" s="122"/>
    </row>
    <row r="8" spans="2:20" ht="20">
      <c r="B8" s="778" t="s">
        <v>480</v>
      </c>
      <c r="C8" s="778"/>
      <c r="D8" s="778"/>
      <c r="E8" s="778"/>
      <c r="F8" s="778"/>
      <c r="G8" s="778"/>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586</v>
      </c>
      <c r="G12" s="28"/>
      <c r="L12" s="33"/>
      <c r="M12" s="33"/>
      <c r="N12" s="33"/>
      <c r="O12" s="33"/>
      <c r="P12" s="33"/>
      <c r="Q12" s="68"/>
      <c r="S12" s="8"/>
      <c r="T12" s="8"/>
    </row>
    <row r="13" spans="2:20" s="9" customFormat="1" ht="26.25" customHeight="1" thickBot="1">
      <c r="B13" s="102"/>
      <c r="C13" s="124" t="s">
        <v>623</v>
      </c>
      <c r="G13" s="109"/>
      <c r="L13" s="33"/>
      <c r="M13" s="33"/>
      <c r="N13" s="33"/>
      <c r="O13" s="33"/>
      <c r="P13" s="33"/>
      <c r="Q13" s="68"/>
      <c r="S13" s="8"/>
      <c r="T13" s="8"/>
    </row>
    <row r="14" spans="2:20" s="9" customFormat="1" ht="26.25" customHeight="1" thickBot="1">
      <c r="B14" s="102"/>
      <c r="C14" s="172" t="s">
        <v>618</v>
      </c>
      <c r="G14" s="123"/>
      <c r="L14" s="33"/>
      <c r="M14" s="33"/>
      <c r="N14" s="33"/>
      <c r="O14" s="33"/>
      <c r="P14" s="33"/>
      <c r="Q14" s="68"/>
      <c r="S14" s="8"/>
      <c r="T14" s="8"/>
    </row>
    <row r="15" spans="2:20" s="9" customFormat="1" ht="26.25" customHeight="1" thickBot="1">
      <c r="B15" s="102"/>
      <c r="C15" s="172" t="s">
        <v>619</v>
      </c>
      <c r="G15" s="123"/>
      <c r="L15" s="33"/>
      <c r="M15" s="33"/>
      <c r="N15" s="33"/>
      <c r="O15" s="33"/>
      <c r="P15" s="33"/>
      <c r="Q15" s="68"/>
      <c r="S15" s="8"/>
      <c r="T15" s="8"/>
    </row>
    <row r="16" spans="2:20" s="9" customFormat="1" ht="26.25" customHeight="1" thickBot="1">
      <c r="B16" s="102"/>
      <c r="C16" s="172" t="s">
        <v>620</v>
      </c>
      <c r="G16" s="123"/>
      <c r="L16" s="33"/>
      <c r="M16" s="33"/>
      <c r="N16" s="33"/>
      <c r="O16" s="33"/>
      <c r="P16" s="33"/>
      <c r="Q16" s="68"/>
      <c r="S16" s="8"/>
      <c r="T16" s="8"/>
    </row>
    <row r="17" spans="2:20" s="9" customFormat="1" ht="26.25" customHeight="1" thickBot="1">
      <c r="B17" s="102"/>
      <c r="C17" s="124" t="s">
        <v>621</v>
      </c>
      <c r="G17" s="109"/>
      <c r="L17" s="33"/>
      <c r="M17" s="33"/>
      <c r="N17" s="33"/>
      <c r="O17" s="33"/>
      <c r="P17" s="33"/>
      <c r="Q17" s="68"/>
      <c r="S17" s="8"/>
      <c r="T17" s="8"/>
    </row>
    <row r="18" spans="2:20" s="9" customFormat="1" ht="26.25" customHeight="1" thickBot="1">
      <c r="B18" s="102"/>
      <c r="C18" s="124" t="s">
        <v>622</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539</v>
      </c>
      <c r="C20" s="243" t="s">
        <v>470</v>
      </c>
      <c r="D20" s="243" t="s">
        <v>446</v>
      </c>
      <c r="E20" s="243" t="s">
        <v>438</v>
      </c>
      <c r="F20" s="243" t="s">
        <v>552</v>
      </c>
      <c r="G20" s="40"/>
      <c r="M20" s="25"/>
      <c r="T20" s="25"/>
    </row>
    <row r="21" spans="2:20" s="103" customFormat="1" ht="50.5" customHeight="1">
      <c r="B21" s="644" t="s">
        <v>542</v>
      </c>
      <c r="C21" s="650" t="s">
        <v>436</v>
      </c>
      <c r="D21" s="653" t="s">
        <v>442</v>
      </c>
      <c r="E21" s="657" t="s">
        <v>585</v>
      </c>
      <c r="F21" s="653" t="s">
        <v>447</v>
      </c>
      <c r="G21" s="174"/>
      <c r="M21" s="642"/>
      <c r="T21" s="642"/>
    </row>
    <row r="22" spans="2:20" s="103" customFormat="1" ht="47.5" customHeight="1">
      <c r="B22" s="645" t="s">
        <v>457</v>
      </c>
      <c r="C22" s="651" t="s">
        <v>437</v>
      </c>
      <c r="D22" s="654" t="s">
        <v>443</v>
      </c>
      <c r="E22" s="658" t="s">
        <v>585</v>
      </c>
      <c r="F22" s="654" t="s">
        <v>447</v>
      </c>
      <c r="G22" s="174"/>
      <c r="M22" s="642"/>
      <c r="T22" s="642"/>
    </row>
    <row r="23" spans="2:20" s="103" customFormat="1" ht="45.65" customHeight="1">
      <c r="B23" s="645" t="s">
        <v>454</v>
      </c>
      <c r="C23" s="651" t="s">
        <v>437</v>
      </c>
      <c r="D23" s="654" t="s">
        <v>444</v>
      </c>
      <c r="E23" s="658" t="s">
        <v>585</v>
      </c>
      <c r="F23" s="654" t="s">
        <v>447</v>
      </c>
      <c r="G23" s="174"/>
      <c r="M23" s="642"/>
      <c r="T23" s="642"/>
    </row>
    <row r="24" spans="2:20" s="103" customFormat="1" ht="32.25" customHeight="1">
      <c r="B24" s="646" t="s">
        <v>455</v>
      </c>
      <c r="C24" s="651" t="s">
        <v>436</v>
      </c>
      <c r="D24" s="654" t="s">
        <v>445</v>
      </c>
      <c r="E24" s="659" t="s">
        <v>602</v>
      </c>
      <c r="F24" s="662"/>
      <c r="G24" s="174"/>
      <c r="M24" s="642"/>
      <c r="T24" s="642"/>
    </row>
    <row r="25" spans="2:20" s="103" customFormat="1" ht="30.75" customHeight="1">
      <c r="B25" s="647" t="s">
        <v>540</v>
      </c>
      <c r="C25" s="651" t="s">
        <v>436</v>
      </c>
      <c r="D25" s="654"/>
      <c r="E25" s="659"/>
      <c r="F25" s="662"/>
      <c r="G25" s="174"/>
      <c r="M25" s="642"/>
      <c r="T25" s="642"/>
    </row>
    <row r="26" spans="2:20" s="103" customFormat="1" ht="32.25" customHeight="1">
      <c r="B26" s="648" t="s">
        <v>541</v>
      </c>
      <c r="C26" s="651" t="s">
        <v>436</v>
      </c>
      <c r="D26" s="655" t="s">
        <v>537</v>
      </c>
      <c r="E26" s="659"/>
      <c r="F26" s="662"/>
      <c r="G26" s="174"/>
      <c r="M26" s="642"/>
      <c r="T26" s="642"/>
    </row>
    <row r="27" spans="2:20" s="103" customFormat="1" ht="27" customHeight="1">
      <c r="B27" s="646" t="s">
        <v>456</v>
      </c>
      <c r="C27" s="651" t="s">
        <v>439</v>
      </c>
      <c r="D27" s="654" t="s">
        <v>481</v>
      </c>
      <c r="E27" s="659" t="s">
        <v>458</v>
      </c>
      <c r="F27" s="662"/>
      <c r="G27" s="174"/>
      <c r="M27" s="642"/>
      <c r="T27" s="642"/>
    </row>
    <row r="28" spans="2:20" s="103" customFormat="1" ht="27" customHeight="1">
      <c r="B28" s="648" t="s">
        <v>451</v>
      </c>
      <c r="C28" s="651" t="s">
        <v>436</v>
      </c>
      <c r="D28" s="654"/>
      <c r="E28" s="659"/>
      <c r="F28" s="654" t="s">
        <v>407</v>
      </c>
      <c r="G28" s="174"/>
      <c r="M28" s="642"/>
      <c r="T28" s="642"/>
    </row>
    <row r="29" spans="2:20" s="103" customFormat="1" ht="32.25" customHeight="1">
      <c r="B29" s="646" t="s">
        <v>207</v>
      </c>
      <c r="C29" s="651" t="s">
        <v>441</v>
      </c>
      <c r="D29" s="654" t="s">
        <v>554</v>
      </c>
      <c r="E29" s="660"/>
      <c r="F29" s="654" t="s">
        <v>553</v>
      </c>
      <c r="G29" s="643"/>
      <c r="M29" s="642"/>
    </row>
    <row r="30" spans="2:20" s="103" customFormat="1" ht="27.75" customHeight="1">
      <c r="B30" s="649" t="s">
        <v>538</v>
      </c>
      <c r="C30" s="652" t="s">
        <v>440</v>
      </c>
      <c r="D30" s="656"/>
      <c r="E30" s="661"/>
      <c r="F30" s="656"/>
      <c r="G30" s="643"/>
      <c r="M30" s="642"/>
    </row>
    <row r="31" spans="2:20" s="103" customFormat="1" ht="23.25" customHeight="1">
      <c r="C31" s="175"/>
      <c r="D31" s="175"/>
      <c r="E31" s="175"/>
      <c r="G31" s="643"/>
      <c r="M31" s="642"/>
    </row>
    <row r="32" spans="2:20" s="17" customFormat="1">
      <c r="B32" s="175"/>
      <c r="C32" s="173"/>
      <c r="D32" s="173"/>
      <c r="E32" s="173"/>
      <c r="G32" s="163"/>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4.5"/>
  <cols>
    <col min="1" max="1" width="61" style="12" bestFit="1" customWidth="1"/>
    <col min="2" max="2" width="13.6328125" style="12" customWidth="1"/>
    <col min="3" max="3" width="9" style="10"/>
    <col min="4" max="4" width="15" style="12" customWidth="1"/>
    <col min="5" max="5" width="11.6328125" style="10" customWidth="1"/>
    <col min="6" max="6" width="24" style="12" customWidth="1"/>
    <col min="7" max="7" width="32" style="12" customWidth="1"/>
    <col min="8" max="8" width="14.6328125" style="12" customWidth="1"/>
    <col min="9" max="16384" width="9" style="12"/>
  </cols>
  <sheetData>
    <row r="1" spans="1:8">
      <c r="A1" s="8" t="s">
        <v>410</v>
      </c>
      <c r="B1" s="8" t="s">
        <v>41</v>
      </c>
      <c r="C1" s="120" t="s">
        <v>234</v>
      </c>
      <c r="D1" s="8" t="s">
        <v>414</v>
      </c>
      <c r="E1" s="120" t="s">
        <v>449</v>
      </c>
      <c r="F1" s="120" t="s">
        <v>548</v>
      </c>
      <c r="G1" s="120" t="s">
        <v>568</v>
      </c>
      <c r="H1" s="120" t="s">
        <v>579</v>
      </c>
    </row>
    <row r="2" spans="1:8">
      <c r="A2" s="12" t="s">
        <v>29</v>
      </c>
      <c r="B2" s="12" t="s">
        <v>27</v>
      </c>
      <c r="C2" s="10">
        <v>2006</v>
      </c>
      <c r="D2" s="12" t="s">
        <v>415</v>
      </c>
      <c r="E2" s="10">
        <f>'2. LRAMVA Threshold'!D9</f>
        <v>2014</v>
      </c>
      <c r="F2" s="26" t="s">
        <v>170</v>
      </c>
      <c r="G2" s="12" t="s">
        <v>569</v>
      </c>
      <c r="H2" s="12" t="s">
        <v>587</v>
      </c>
    </row>
    <row r="3" spans="1:8">
      <c r="A3" s="12" t="s">
        <v>371</v>
      </c>
      <c r="B3" s="12" t="s">
        <v>27</v>
      </c>
      <c r="C3" s="10">
        <v>2007</v>
      </c>
      <c r="D3" s="12" t="s">
        <v>416</v>
      </c>
      <c r="E3" s="10">
        <f>'2. LRAMVA Threshold'!D24</f>
        <v>0</v>
      </c>
      <c r="F3" s="12" t="s">
        <v>549</v>
      </c>
      <c r="G3" s="12" t="s">
        <v>570</v>
      </c>
      <c r="H3" s="12" t="s">
        <v>580</v>
      </c>
    </row>
    <row r="4" spans="1:8">
      <c r="A4" s="12" t="s">
        <v>372</v>
      </c>
      <c r="B4" s="12" t="s">
        <v>28</v>
      </c>
      <c r="C4" s="10">
        <v>2008</v>
      </c>
      <c r="D4" s="12" t="s">
        <v>417</v>
      </c>
      <c r="F4" s="12" t="s">
        <v>169</v>
      </c>
      <c r="G4" s="12" t="s">
        <v>571</v>
      </c>
    </row>
    <row r="5" spans="1:8">
      <c r="A5" s="12" t="s">
        <v>373</v>
      </c>
      <c r="B5" s="12" t="s">
        <v>28</v>
      </c>
      <c r="C5" s="10">
        <v>2009</v>
      </c>
      <c r="F5" s="12" t="s">
        <v>368</v>
      </c>
      <c r="G5" s="12" t="s">
        <v>572</v>
      </c>
    </row>
    <row r="6" spans="1:8">
      <c r="A6" s="12" t="s">
        <v>374</v>
      </c>
      <c r="B6" s="12" t="s">
        <v>28</v>
      </c>
      <c r="C6" s="10">
        <v>2010</v>
      </c>
      <c r="F6" s="12" t="s">
        <v>369</v>
      </c>
      <c r="G6" s="12" t="s">
        <v>573</v>
      </c>
    </row>
    <row r="7" spans="1:8">
      <c r="A7" s="12" t="s">
        <v>375</v>
      </c>
      <c r="B7" s="12" t="s">
        <v>28</v>
      </c>
      <c r="C7" s="10">
        <v>2011</v>
      </c>
      <c r="F7" s="12" t="s">
        <v>370</v>
      </c>
      <c r="G7" s="12" t="s">
        <v>574</v>
      </c>
    </row>
    <row r="8" spans="1:8">
      <c r="A8" s="12" t="s">
        <v>376</v>
      </c>
      <c r="B8" s="12" t="s">
        <v>28</v>
      </c>
      <c r="C8" s="10">
        <v>2012</v>
      </c>
      <c r="F8" s="12" t="s">
        <v>557</v>
      </c>
      <c r="G8" s="12" t="s">
        <v>575</v>
      </c>
    </row>
    <row r="9" spans="1:8">
      <c r="A9" s="12" t="s">
        <v>377</v>
      </c>
      <c r="B9" s="12" t="s">
        <v>28</v>
      </c>
      <c r="C9" s="10">
        <v>2013</v>
      </c>
      <c r="G9" s="12" t="s">
        <v>576</v>
      </c>
    </row>
    <row r="10" spans="1:8">
      <c r="A10" s="12" t="s">
        <v>378</v>
      </c>
      <c r="B10" s="12" t="s">
        <v>28</v>
      </c>
      <c r="C10" s="10">
        <v>2014</v>
      </c>
      <c r="G10" s="12" t="s">
        <v>577</v>
      </c>
    </row>
    <row r="11" spans="1:8">
      <c r="A11" s="12" t="s">
        <v>379</v>
      </c>
      <c r="B11" s="12" t="s">
        <v>28</v>
      </c>
      <c r="C11" s="10">
        <v>2015</v>
      </c>
      <c r="G11" s="12" t="s">
        <v>578</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zoomScale="60" zoomScaleNormal="60" workbookViewId="0">
      <selection activeCell="E30" sqref="E30"/>
    </sheetView>
  </sheetViews>
  <sheetFormatPr defaultColWidth="9" defaultRowHeight="15.5"/>
  <cols>
    <col min="1" max="1" width="2.6328125" style="9" customWidth="1"/>
    <col min="2" max="2" width="33.6328125" style="9" customWidth="1"/>
    <col min="3" max="4" width="29.6328125" style="9" customWidth="1"/>
    <col min="5" max="5" width="24.36328125" style="17" customWidth="1"/>
    <col min="6" max="6" width="34.36328125" style="9" customWidth="1"/>
    <col min="7" max="7" width="27.6328125" style="9" customWidth="1"/>
    <col min="8" max="8" width="29" style="9" customWidth="1"/>
    <col min="9" max="9" width="23" style="9" customWidth="1"/>
    <col min="10" max="10" width="22" style="9" customWidth="1"/>
    <col min="11" max="11" width="19.6328125" style="9" customWidth="1"/>
    <col min="12" max="12" width="21.6328125" style="9" customWidth="1"/>
    <col min="13" max="14" width="24" style="9" customWidth="1"/>
    <col min="15" max="15" width="21.36328125" style="9" customWidth="1"/>
    <col min="16" max="16" width="22" style="9" customWidth="1"/>
    <col min="17" max="17" width="16.36328125" style="9" customWidth="1"/>
    <col min="18" max="18" width="15.6328125" style="9" customWidth="1"/>
    <col min="19" max="19" width="17" style="9" customWidth="1"/>
    <col min="20" max="20" width="13.6328125" style="8" customWidth="1"/>
    <col min="21" max="21" width="6.26953125" style="8" customWidth="1"/>
    <col min="22" max="22" width="13.6328125" style="9" customWidth="1"/>
    <col min="23" max="23" width="15.269531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7" t="s">
        <v>550</v>
      </c>
      <c r="D6" s="17"/>
      <c r="E6" s="9"/>
      <c r="T6" s="9"/>
      <c r="V6" s="8"/>
    </row>
    <row r="7" spans="2:22" ht="21" customHeight="1">
      <c r="B7" s="535"/>
      <c r="C7" s="17"/>
      <c r="D7" s="17"/>
      <c r="E7" s="9"/>
      <c r="T7" s="9"/>
      <c r="V7" s="8"/>
    </row>
    <row r="8" spans="2:22" ht="24.75" customHeight="1">
      <c r="B8" s="117" t="s">
        <v>239</v>
      </c>
      <c r="C8" s="189" t="s">
        <v>807</v>
      </c>
      <c r="D8" s="598"/>
      <c r="E8" s="9"/>
      <c r="T8" s="9"/>
      <c r="V8" s="8"/>
    </row>
    <row r="9" spans="2:22" ht="41.25" customHeight="1">
      <c r="B9" s="549" t="s">
        <v>519</v>
      </c>
      <c r="C9" s="545"/>
      <c r="D9" s="543"/>
      <c r="E9" s="543"/>
      <c r="F9" s="543"/>
      <c r="G9" s="543"/>
      <c r="H9" s="543"/>
      <c r="I9" s="543"/>
      <c r="J9" s="544"/>
      <c r="K9" s="544"/>
      <c r="L9" s="544"/>
      <c r="M9" s="18"/>
      <c r="T9" s="9"/>
      <c r="V9" s="8"/>
    </row>
    <row r="10" spans="2:22" ht="10.5" customHeight="1">
      <c r="B10" s="549"/>
      <c r="C10" s="545"/>
      <c r="D10" s="543"/>
      <c r="E10" s="543"/>
      <c r="F10" s="543"/>
      <c r="G10" s="543"/>
      <c r="H10" s="543"/>
      <c r="I10" s="543"/>
      <c r="J10" s="544"/>
      <c r="K10" s="544"/>
      <c r="L10" s="544"/>
      <c r="M10" s="18"/>
      <c r="T10" s="9"/>
      <c r="V10" s="8"/>
    </row>
    <row r="11" spans="2:22" s="547" customFormat="1" ht="26.25" customHeight="1">
      <c r="B11" s="566" t="s">
        <v>555</v>
      </c>
      <c r="C11" s="565"/>
      <c r="D11" s="565"/>
      <c r="E11" s="565"/>
      <c r="F11" s="565"/>
      <c r="G11" s="565"/>
      <c r="H11" s="565"/>
      <c r="T11" s="548"/>
      <c r="U11" s="548"/>
    </row>
    <row r="12" spans="2:22" s="32" customFormat="1" ht="18.75" customHeight="1">
      <c r="B12" s="542"/>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0" t="s">
        <v>804</v>
      </c>
      <c r="E14" s="130"/>
      <c r="F14" s="124" t="s">
        <v>547</v>
      </c>
      <c r="H14" s="540" t="s">
        <v>882</v>
      </c>
      <c r="J14" s="124" t="s">
        <v>514</v>
      </c>
      <c r="L14" s="132"/>
      <c r="N14" s="103"/>
      <c r="Q14" s="99"/>
      <c r="R14" s="96"/>
    </row>
    <row r="15" spans="2:22" ht="26.25" customHeight="1" thickBot="1">
      <c r="B15" s="124" t="s">
        <v>423</v>
      </c>
      <c r="C15" s="106"/>
      <c r="D15" s="540" t="s">
        <v>806</v>
      </c>
      <c r="F15" s="124" t="s">
        <v>413</v>
      </c>
      <c r="G15" s="127"/>
      <c r="H15" s="540" t="s">
        <v>881</v>
      </c>
      <c r="I15" s="17"/>
      <c r="J15" s="124" t="s">
        <v>515</v>
      </c>
      <c r="L15" s="132"/>
      <c r="M15" s="103"/>
      <c r="Q15" s="108"/>
      <c r="R15" s="96"/>
    </row>
    <row r="16" spans="2:22" ht="28.5" customHeight="1" thickBot="1">
      <c r="B16" s="124" t="s">
        <v>453</v>
      </c>
      <c r="C16" s="106"/>
      <c r="D16" s="541">
        <v>2019</v>
      </c>
      <c r="E16" s="103"/>
      <c r="F16" s="124" t="s">
        <v>433</v>
      </c>
      <c r="G16" s="125"/>
      <c r="H16" s="541">
        <v>2020</v>
      </c>
      <c r="I16" s="103"/>
      <c r="K16" s="195"/>
      <c r="L16" s="195"/>
      <c r="M16" s="195"/>
      <c r="N16" s="195"/>
      <c r="Q16" s="115"/>
      <c r="R16" s="96"/>
    </row>
    <row r="17" spans="1:21" ht="29.25" customHeight="1">
      <c r="B17" s="124" t="s">
        <v>420</v>
      </c>
      <c r="C17" s="106"/>
      <c r="D17" s="720">
        <v>384786.64083264192</v>
      </c>
      <c r="E17" s="121"/>
      <c r="F17" s="727" t="s">
        <v>664</v>
      </c>
      <c r="G17" s="195"/>
      <c r="H17" s="721">
        <v>1</v>
      </c>
      <c r="I17" s="17"/>
      <c r="M17" s="195"/>
      <c r="N17" s="195"/>
      <c r="P17" s="99"/>
      <c r="Q17" s="99"/>
      <c r="R17" s="96"/>
    </row>
    <row r="18" spans="1:21" s="28" customFormat="1" ht="29.25" customHeight="1">
      <c r="B18" s="124"/>
      <c r="C18" s="722"/>
      <c r="D18" s="719"/>
      <c r="E18" s="723"/>
      <c r="F18" s="718"/>
      <c r="G18" s="724"/>
      <c r="H18" s="725"/>
      <c r="I18" s="163"/>
      <c r="M18" s="724"/>
      <c r="N18" s="724"/>
      <c r="P18" s="724"/>
      <c r="Q18" s="724"/>
      <c r="R18" s="726"/>
      <c r="T18" s="37"/>
      <c r="U18" s="37"/>
    </row>
    <row r="19" spans="1:21" ht="27.75" customHeight="1" thickBot="1">
      <c r="E19" s="9"/>
      <c r="F19" s="124" t="s">
        <v>434</v>
      </c>
      <c r="G19" s="600" t="s">
        <v>363</v>
      </c>
      <c r="H19" s="242">
        <f>SUM(R54,R57,R60,R63,R66,R69,R72,R75,R78,R81)</f>
        <v>750556.96267281787</v>
      </c>
      <c r="I19" s="17"/>
      <c r="J19" s="115"/>
      <c r="K19" s="115"/>
      <c r="L19" s="115"/>
      <c r="M19" s="115"/>
      <c r="N19" s="115"/>
      <c r="P19" s="115"/>
      <c r="Q19" s="115"/>
      <c r="R19" s="96"/>
    </row>
    <row r="20" spans="1:21" ht="27.75" customHeight="1" thickBot="1">
      <c r="E20" s="9"/>
      <c r="F20" s="124" t="s">
        <v>435</v>
      </c>
      <c r="G20" s="600" t="s">
        <v>364</v>
      </c>
      <c r="H20" s="131">
        <f>-SUM(R55,R58,R61,R64,R67,R70,R73,R76,R79,R82)</f>
        <v>303262.90142871579</v>
      </c>
      <c r="I20" s="17"/>
      <c r="J20" s="115"/>
      <c r="P20" s="115"/>
      <c r="Q20" s="115"/>
      <c r="R20" s="96"/>
    </row>
    <row r="21" spans="1:21" ht="27.75" customHeight="1" thickBot="1">
      <c r="C21" s="32"/>
      <c r="D21" s="32"/>
      <c r="E21" s="32"/>
      <c r="F21" s="124" t="s">
        <v>408</v>
      </c>
      <c r="G21" s="600" t="s">
        <v>365</v>
      </c>
      <c r="H21" s="188">
        <f>R84</f>
        <v>3087.260885211896</v>
      </c>
      <c r="I21" s="103"/>
      <c r="P21" s="115"/>
      <c r="Q21" s="115"/>
      <c r="R21" s="96"/>
    </row>
    <row r="22" spans="1:21" ht="27.75" customHeight="1">
      <c r="C22" s="32"/>
      <c r="D22" s="32"/>
      <c r="E22" s="32"/>
      <c r="F22" s="124" t="s">
        <v>509</v>
      </c>
      <c r="G22" s="600" t="s">
        <v>448</v>
      </c>
      <c r="H22" s="188">
        <f>H19-H20+H21</f>
        <v>450381.32212931395</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790" t="s">
        <v>671</v>
      </c>
      <c r="C26" s="790"/>
      <c r="D26" s="790"/>
      <c r="E26" s="790"/>
      <c r="F26" s="790"/>
      <c r="G26" s="790"/>
    </row>
    <row r="27" spans="1:21" ht="14.25" customHeight="1">
      <c r="A27" s="28"/>
      <c r="B27" s="546"/>
      <c r="C27" s="546"/>
      <c r="D27" s="536"/>
      <c r="E27" s="536"/>
      <c r="F27" s="536"/>
      <c r="G27" s="546"/>
    </row>
    <row r="28" spans="1:21" s="17" customFormat="1" ht="27" customHeight="1">
      <c r="B28" s="793" t="s">
        <v>506</v>
      </c>
      <c r="C28" s="794"/>
      <c r="D28" s="133" t="s">
        <v>41</v>
      </c>
      <c r="E28" s="134" t="s">
        <v>662</v>
      </c>
      <c r="F28" s="134" t="s">
        <v>408</v>
      </c>
      <c r="G28" s="135" t="s">
        <v>409</v>
      </c>
      <c r="T28" s="136"/>
      <c r="U28" s="136"/>
    </row>
    <row r="29" spans="1:21" ht="20.25" customHeight="1">
      <c r="B29" s="788" t="s">
        <v>29</v>
      </c>
      <c r="C29" s="789"/>
      <c r="D29" s="635" t="s">
        <v>27</v>
      </c>
      <c r="E29" s="138">
        <f>SUM(D54:D82)</f>
        <v>0</v>
      </c>
      <c r="F29" s="139">
        <f>D84</f>
        <v>0</v>
      </c>
      <c r="G29" s="138">
        <f>E29+F29</f>
        <v>0</v>
      </c>
    </row>
    <row r="30" spans="1:21" ht="20.25" customHeight="1">
      <c r="B30" s="788" t="s">
        <v>371</v>
      </c>
      <c r="C30" s="789"/>
      <c r="D30" s="635" t="s">
        <v>27</v>
      </c>
      <c r="E30" s="140">
        <f>SUM(E54:E82)</f>
        <v>249358.14379947635</v>
      </c>
      <c r="F30" s="141">
        <f>E84</f>
        <v>1721.0906883493028</v>
      </c>
      <c r="G30" s="140">
        <f>E30+F30</f>
        <v>251079.23448782566</v>
      </c>
    </row>
    <row r="31" spans="1:21" ht="20.25" customHeight="1">
      <c r="B31" s="788" t="s">
        <v>372</v>
      </c>
      <c r="C31" s="789"/>
      <c r="D31" s="635" t="s">
        <v>28</v>
      </c>
      <c r="E31" s="140">
        <f>SUM(F54:F82)</f>
        <v>171355.75909117295</v>
      </c>
      <c r="F31" s="141">
        <f>F84</f>
        <v>1182.7117288938664</v>
      </c>
      <c r="G31" s="140">
        <f>E31+F31</f>
        <v>172538.47082006681</v>
      </c>
    </row>
    <row r="32" spans="1:21" ht="20.25" customHeight="1">
      <c r="B32" s="788" t="s">
        <v>805</v>
      </c>
      <c r="C32" s="789"/>
      <c r="D32" s="635" t="s">
        <v>28</v>
      </c>
      <c r="E32" s="140">
        <f>SUM(G54:G82)</f>
        <v>26966.514854660658</v>
      </c>
      <c r="F32" s="141">
        <f>G84</f>
        <v>186.12513273643901</v>
      </c>
      <c r="G32" s="140">
        <f>E32+F32</f>
        <v>27152.639987397099</v>
      </c>
    </row>
    <row r="33" spans="2:22" ht="20.25" customHeight="1">
      <c r="B33" s="788" t="s">
        <v>31</v>
      </c>
      <c r="C33" s="789"/>
      <c r="D33" s="635" t="s">
        <v>28</v>
      </c>
      <c r="E33" s="140">
        <f>SUM(H54:H82)</f>
        <v>-386.35650120789904</v>
      </c>
      <c r="F33" s="141">
        <f>H84</f>
        <v>-2.6666647677120197</v>
      </c>
      <c r="G33" s="140">
        <f>E33+F33</f>
        <v>-389.02316597561105</v>
      </c>
    </row>
    <row r="34" spans="2:22" ht="20.25" customHeight="1">
      <c r="B34" s="788"/>
      <c r="C34" s="789"/>
      <c r="D34" s="635"/>
      <c r="E34" s="140">
        <f>SUM(I54:I82)</f>
        <v>0</v>
      </c>
      <c r="F34" s="141">
        <f>I84</f>
        <v>0</v>
      </c>
      <c r="G34" s="140">
        <f t="shared" ref="G34" si="0">E34+F34</f>
        <v>0</v>
      </c>
    </row>
    <row r="35" spans="2:22" ht="20.25" customHeight="1">
      <c r="B35" s="788"/>
      <c r="C35" s="789"/>
      <c r="D35" s="635"/>
      <c r="E35" s="140">
        <f>SUM(J54:J82)</f>
        <v>0</v>
      </c>
      <c r="F35" s="141">
        <f>J84</f>
        <v>0</v>
      </c>
      <c r="G35" s="140">
        <f>E35+F35</f>
        <v>0</v>
      </c>
    </row>
    <row r="36" spans="2:22" ht="20.25" customHeight="1">
      <c r="B36" s="788"/>
      <c r="C36" s="789"/>
      <c r="D36" s="635"/>
      <c r="E36" s="140">
        <f>SUM(K54:K82)</f>
        <v>0</v>
      </c>
      <c r="F36" s="141">
        <f>K84</f>
        <v>0</v>
      </c>
      <c r="G36" s="140">
        <f t="shared" ref="G36:G39" si="1">E36+F36</f>
        <v>0</v>
      </c>
    </row>
    <row r="37" spans="2:22" ht="20.25" customHeight="1">
      <c r="B37" s="788"/>
      <c r="C37" s="789"/>
      <c r="D37" s="635"/>
      <c r="E37" s="140">
        <f>SUM(L54:L82)</f>
        <v>0</v>
      </c>
      <c r="F37" s="141">
        <f>L84</f>
        <v>0</v>
      </c>
      <c r="G37" s="140">
        <f t="shared" si="1"/>
        <v>0</v>
      </c>
    </row>
    <row r="38" spans="2:22" ht="20.25" customHeight="1">
      <c r="B38" s="788"/>
      <c r="C38" s="789"/>
      <c r="D38" s="635"/>
      <c r="E38" s="140">
        <f>SUM(M54:M82)</f>
        <v>0</v>
      </c>
      <c r="F38" s="141">
        <f>M84</f>
        <v>0</v>
      </c>
      <c r="G38" s="140">
        <f t="shared" si="1"/>
        <v>0</v>
      </c>
    </row>
    <row r="39" spans="2:22" ht="20.25" customHeight="1">
      <c r="B39" s="788"/>
      <c r="C39" s="789"/>
      <c r="D39" s="635"/>
      <c r="E39" s="140">
        <f>SUM(N54:N82)</f>
        <v>0</v>
      </c>
      <c r="F39" s="141">
        <f>N84</f>
        <v>0</v>
      </c>
      <c r="G39" s="140">
        <f t="shared" si="1"/>
        <v>0</v>
      </c>
    </row>
    <row r="40" spans="2:22" ht="20.25" customHeight="1">
      <c r="B40" s="788"/>
      <c r="C40" s="789"/>
      <c r="D40" s="635"/>
      <c r="E40" s="140">
        <f>SUM(O54:O82)</f>
        <v>0</v>
      </c>
      <c r="F40" s="141">
        <f>O84</f>
        <v>0</v>
      </c>
      <c r="G40" s="140">
        <f>E40+F40</f>
        <v>0</v>
      </c>
    </row>
    <row r="41" spans="2:22" ht="20.25" customHeight="1">
      <c r="B41" s="788"/>
      <c r="C41" s="789"/>
      <c r="D41" s="635"/>
      <c r="E41" s="140">
        <f>SUM(P54:P82)</f>
        <v>0</v>
      </c>
      <c r="F41" s="141">
        <f>P84</f>
        <v>0</v>
      </c>
      <c r="G41" s="140">
        <f>E41+F41</f>
        <v>0</v>
      </c>
    </row>
    <row r="42" spans="2:22" ht="20.25" customHeight="1">
      <c r="B42" s="788"/>
      <c r="C42" s="789"/>
      <c r="D42" s="636"/>
      <c r="E42" s="142">
        <f>SUM(Q54:Q82)</f>
        <v>0</v>
      </c>
      <c r="F42" s="143">
        <f>Q84</f>
        <v>0</v>
      </c>
      <c r="G42" s="142">
        <f>E42+F42</f>
        <v>0</v>
      </c>
    </row>
    <row r="43" spans="2:22" s="8" customFormat="1" ht="21" customHeight="1">
      <c r="B43" s="791" t="s">
        <v>26</v>
      </c>
      <c r="C43" s="792"/>
      <c r="D43" s="137"/>
      <c r="E43" s="144">
        <f>SUM(E29:E42)</f>
        <v>447294.06124410202</v>
      </c>
      <c r="F43" s="144">
        <f>SUM(F29:F42)</f>
        <v>3087.260885211896</v>
      </c>
      <c r="G43" s="144">
        <f>SUM(G29:G42)</f>
        <v>450381.32212931395</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4"/>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0" t="s">
        <v>605</v>
      </c>
      <c r="C48" s="790"/>
      <c r="D48" s="790"/>
      <c r="E48" s="790"/>
      <c r="F48" s="790"/>
      <c r="G48" s="790"/>
      <c r="H48" s="790"/>
      <c r="I48" s="790"/>
      <c r="J48" s="790"/>
      <c r="K48" s="790"/>
      <c r="L48" s="790"/>
      <c r="M48" s="614"/>
      <c r="N48" s="105"/>
      <c r="O48" s="105"/>
      <c r="P48" s="105"/>
      <c r="Q48" s="105"/>
      <c r="R48" s="105"/>
      <c r="T48" s="37"/>
      <c r="U48" s="19"/>
      <c r="V48" s="38"/>
    </row>
    <row r="49" spans="2:22" s="28" customFormat="1" ht="41.15" customHeight="1">
      <c r="B49" s="790" t="s">
        <v>561</v>
      </c>
      <c r="C49" s="790"/>
      <c r="D49" s="790"/>
      <c r="E49" s="790"/>
      <c r="F49" s="790"/>
      <c r="G49" s="790"/>
      <c r="H49" s="790"/>
      <c r="I49" s="790"/>
      <c r="J49" s="790"/>
      <c r="K49" s="790"/>
      <c r="L49" s="790"/>
      <c r="M49" s="614"/>
      <c r="N49" s="105"/>
      <c r="O49" s="105"/>
      <c r="P49" s="105"/>
      <c r="Q49" s="105"/>
      <c r="R49" s="105"/>
      <c r="T49" s="37"/>
      <c r="U49" s="19"/>
      <c r="V49" s="38"/>
    </row>
    <row r="50" spans="2:22" s="28" customFormat="1" ht="18" customHeight="1">
      <c r="B50" s="790" t="s">
        <v>670</v>
      </c>
      <c r="C50" s="790"/>
      <c r="D50" s="790"/>
      <c r="E50" s="790"/>
      <c r="F50" s="790"/>
      <c r="G50" s="790"/>
      <c r="H50" s="790"/>
      <c r="I50" s="790"/>
      <c r="J50" s="790"/>
      <c r="K50" s="790"/>
      <c r="L50" s="790"/>
      <c r="M50" s="614"/>
      <c r="N50" s="105"/>
      <c r="O50" s="105"/>
      <c r="P50" s="105"/>
      <c r="Q50" s="105"/>
      <c r="R50" s="105"/>
      <c r="T50" s="37"/>
      <c r="U50" s="19"/>
      <c r="V50" s="38"/>
    </row>
    <row r="51" spans="2:22" ht="15" customHeight="1">
      <c r="B51" s="610"/>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GS&gt;50 kW</v>
      </c>
      <c r="G52" s="135" t="str">
        <f>IF($B32&lt;&gt;"",$B32,"")</f>
        <v>GS&gt;1,000 kW</v>
      </c>
      <c r="H52" s="135" t="str">
        <f>IF($B33&lt;&gt;"",$B33,"")</f>
        <v>Street Lighting</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3"/>
      <c r="C53" s="574"/>
      <c r="D53" s="574" t="str">
        <f>D29</f>
        <v>kWh</v>
      </c>
      <c r="E53" s="574" t="str">
        <f>D30</f>
        <v>kWh</v>
      </c>
      <c r="F53" s="574" t="str">
        <f>D31</f>
        <v>kW</v>
      </c>
      <c r="G53" s="574" t="str">
        <f>D32</f>
        <v>kW</v>
      </c>
      <c r="H53" s="574" t="str">
        <f>D33</f>
        <v>kW</v>
      </c>
      <c r="I53" s="574">
        <f>D34</f>
        <v>0</v>
      </c>
      <c r="J53" s="574">
        <f>D35</f>
        <v>0</v>
      </c>
      <c r="K53" s="574">
        <f>D36</f>
        <v>0</v>
      </c>
      <c r="L53" s="574">
        <f>D37</f>
        <v>0</v>
      </c>
      <c r="M53" s="574">
        <f>D38</f>
        <v>0</v>
      </c>
      <c r="N53" s="574">
        <f>D39</f>
        <v>0</v>
      </c>
      <c r="O53" s="574">
        <f>D40</f>
        <v>0</v>
      </c>
      <c r="P53" s="574">
        <f>D41</f>
        <v>0</v>
      </c>
      <c r="Q53" s="574">
        <f>D42</f>
        <v>0</v>
      </c>
      <c r="R53" s="575"/>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2" t="s">
        <v>67</v>
      </c>
      <c r="C56" s="618"/>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2" t="s">
        <v>67</v>
      </c>
      <c r="C59" s="618"/>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c r="E60" s="156"/>
      <c r="F60" s="156"/>
      <c r="G60" s="156"/>
      <c r="H60" s="156"/>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c r="E61" s="156"/>
      <c r="F61" s="156"/>
      <c r="G61" s="156"/>
      <c r="H61" s="156"/>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2" t="s">
        <v>67</v>
      </c>
      <c r="C62" s="618"/>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c r="E63" s="156"/>
      <c r="F63" s="156"/>
      <c r="G63" s="156"/>
      <c r="H63" s="156"/>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c r="E64" s="156"/>
      <c r="F64" s="156"/>
      <c r="G64" s="156"/>
      <c r="H64" s="156"/>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2" t="s">
        <v>67</v>
      </c>
      <c r="C65" s="618"/>
      <c r="D65" s="160"/>
      <c r="E65" s="160"/>
      <c r="F65" s="160"/>
      <c r="G65" s="160"/>
      <c r="H65" s="160"/>
      <c r="I65" s="160"/>
      <c r="J65" s="160"/>
      <c r="K65" s="161"/>
      <c r="L65" s="161"/>
      <c r="M65" s="161"/>
      <c r="N65" s="161"/>
      <c r="O65" s="161"/>
      <c r="P65" s="161"/>
      <c r="Q65" s="161"/>
      <c r="R65" s="162"/>
      <c r="U65" s="159"/>
      <c r="V65" s="153"/>
    </row>
    <row r="66" spans="2:22" s="163" customFormat="1">
      <c r="B66" s="154" t="s">
        <v>94</v>
      </c>
      <c r="C66" s="533"/>
      <c r="D66" s="164"/>
      <c r="E66" s="164"/>
      <c r="F66" s="164"/>
      <c r="G66" s="164"/>
      <c r="H66" s="164"/>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c r="E67" s="164"/>
      <c r="F67" s="164"/>
      <c r="G67" s="164"/>
      <c r="H67" s="164"/>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2" t="s">
        <v>67</v>
      </c>
      <c r="C68" s="618"/>
      <c r="D68" s="160"/>
      <c r="E68" s="160"/>
      <c r="F68" s="160"/>
      <c r="G68" s="160"/>
      <c r="H68" s="160"/>
      <c r="I68" s="160"/>
      <c r="J68" s="160"/>
      <c r="K68" s="161"/>
      <c r="L68" s="161"/>
      <c r="M68" s="161"/>
      <c r="N68" s="161"/>
      <c r="O68" s="161"/>
      <c r="P68" s="161"/>
      <c r="Q68" s="161"/>
      <c r="R68" s="162"/>
      <c r="U68" s="159"/>
      <c r="V68" s="153"/>
    </row>
    <row r="69" spans="2:22" s="163" customFormat="1">
      <c r="B69" s="154" t="s">
        <v>225</v>
      </c>
      <c r="C69" s="533"/>
      <c r="D69" s="156"/>
      <c r="E69" s="156"/>
      <c r="F69" s="156"/>
      <c r="G69" s="156"/>
      <c r="H69" s="156"/>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c r="E70" s="156"/>
      <c r="F70" s="156"/>
      <c r="G70" s="156"/>
      <c r="H70" s="156"/>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2" t="s">
        <v>67</v>
      </c>
      <c r="C71" s="618"/>
      <c r="D71" s="160"/>
      <c r="E71" s="160"/>
      <c r="F71" s="160"/>
      <c r="G71" s="160"/>
      <c r="H71" s="160"/>
      <c r="I71" s="160"/>
      <c r="J71" s="160"/>
      <c r="K71" s="161"/>
      <c r="L71" s="161"/>
      <c r="M71" s="161"/>
      <c r="N71" s="161"/>
      <c r="O71" s="161"/>
      <c r="P71" s="161"/>
      <c r="Q71" s="161"/>
      <c r="R71" s="162"/>
      <c r="U71" s="159"/>
      <c r="V71" s="153"/>
    </row>
    <row r="72" spans="2:22" s="163" customFormat="1">
      <c r="B72" s="154" t="s">
        <v>227</v>
      </c>
      <c r="C72" s="533"/>
      <c r="D72" s="156"/>
      <c r="E72" s="156"/>
      <c r="F72" s="156"/>
      <c r="G72" s="156"/>
      <c r="H72" s="156"/>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c r="E73" s="156"/>
      <c r="F73" s="156"/>
      <c r="G73" s="156"/>
      <c r="H73" s="156"/>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2" t="s">
        <v>67</v>
      </c>
      <c r="C74" s="618"/>
      <c r="D74" s="160"/>
      <c r="E74" s="160"/>
      <c r="F74" s="160"/>
      <c r="G74" s="160"/>
      <c r="H74" s="160"/>
      <c r="I74" s="160"/>
      <c r="J74" s="160"/>
      <c r="K74" s="161"/>
      <c r="L74" s="161"/>
      <c r="M74" s="161"/>
      <c r="N74" s="161"/>
      <c r="O74" s="161"/>
      <c r="P74" s="161"/>
      <c r="Q74" s="161"/>
      <c r="R74" s="162"/>
      <c r="U74" s="159"/>
      <c r="V74" s="153"/>
    </row>
    <row r="75" spans="2:22" s="163" customFormat="1">
      <c r="B75" s="154" t="s">
        <v>229</v>
      </c>
      <c r="C75" s="533"/>
      <c r="D75" s="156"/>
      <c r="E75" s="156"/>
      <c r="F75" s="156"/>
      <c r="G75" s="156"/>
      <c r="H75" s="156"/>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c r="E76" s="156"/>
      <c r="F76" s="156"/>
      <c r="G76" s="156"/>
      <c r="H76" s="156"/>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2" t="s">
        <v>67</v>
      </c>
      <c r="C77" s="618"/>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c r="E78" s="156"/>
      <c r="F78" s="156"/>
      <c r="G78" s="156"/>
      <c r="H78" s="156"/>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c r="E79" s="156"/>
      <c r="F79" s="156"/>
      <c r="G79" s="156"/>
      <c r="H79" s="156"/>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2" t="s">
        <v>67</v>
      </c>
      <c r="C80" s="618"/>
      <c r="D80" s="160"/>
      <c r="E80" s="160"/>
      <c r="F80" s="160"/>
      <c r="G80" s="160"/>
      <c r="H80" s="160"/>
      <c r="I80" s="160"/>
      <c r="J80" s="160"/>
      <c r="K80" s="161"/>
      <c r="L80" s="161"/>
      <c r="M80" s="161"/>
      <c r="N80" s="161"/>
      <c r="O80" s="161"/>
      <c r="P80" s="161"/>
      <c r="Q80" s="161"/>
      <c r="R80" s="162"/>
      <c r="U80" s="159"/>
      <c r="V80" s="153"/>
    </row>
    <row r="81" spans="2:22" s="163" customFormat="1">
      <c r="B81" s="154" t="s">
        <v>233</v>
      </c>
      <c r="C81" s="533"/>
      <c r="D81" s="156">
        <f>'5.  2015-2020 LRAM'!Y1124</f>
        <v>0</v>
      </c>
      <c r="E81" s="156">
        <f>'5.  2015-2020 LRAM'!Z1124</f>
        <v>264688.74379947636</v>
      </c>
      <c r="F81" s="156">
        <f>'5.  2015-2020 LRAM'!AA1124</f>
        <v>455391.82522283314</v>
      </c>
      <c r="G81" s="156">
        <f>'5.  2015-2020 LRAM'!AB1124</f>
        <v>30476.393650508377</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750556.96267281787</v>
      </c>
      <c r="U81" s="152"/>
      <c r="V81" s="153"/>
    </row>
    <row r="82" spans="2:22" s="163" customFormat="1">
      <c r="B82" s="154" t="s">
        <v>232</v>
      </c>
      <c r="C82" s="155"/>
      <c r="D82" s="156">
        <f>-'5.  2015-2020 LRAM'!Y1125</f>
        <v>0</v>
      </c>
      <c r="E82" s="156">
        <f>-'5.  2015-2020 LRAM'!Z1125</f>
        <v>-15330.6</v>
      </c>
      <c r="F82" s="156">
        <f>-'5.  2015-2020 LRAM'!AA1125</f>
        <v>-284036.06613166019</v>
      </c>
      <c r="G82" s="156">
        <f>-'5.  2015-2020 LRAM'!AB1125</f>
        <v>-3509.8787958477201</v>
      </c>
      <c r="H82" s="156">
        <f>-'5.  2015-2020 LRAM'!AC1125</f>
        <v>-386.35650120789904</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-303262.90142871579</v>
      </c>
      <c r="S82" s="158"/>
      <c r="U82" s="152"/>
      <c r="V82" s="153"/>
    </row>
    <row r="83" spans="2:22" s="136" customFormat="1">
      <c r="B83" s="622" t="s">
        <v>67</v>
      </c>
      <c r="C83" s="618"/>
      <c r="D83" s="160"/>
      <c r="E83" s="160"/>
      <c r="F83" s="160"/>
      <c r="G83" s="160"/>
      <c r="H83" s="160"/>
      <c r="I83" s="160"/>
      <c r="J83" s="160"/>
      <c r="K83" s="161"/>
      <c r="L83" s="161"/>
      <c r="M83" s="161"/>
      <c r="N83" s="161"/>
      <c r="O83" s="161"/>
      <c r="P83" s="161"/>
      <c r="Q83" s="161"/>
      <c r="R83" s="162"/>
      <c r="U83" s="159"/>
      <c r="V83" s="153"/>
    </row>
    <row r="84" spans="2:22" s="17" customFormat="1" ht="20.25" customHeight="1">
      <c r="B84" s="619" t="s">
        <v>43</v>
      </c>
      <c r="C84" s="618"/>
      <c r="D84" s="676">
        <f>'6.  Carrying Charges'!I237</f>
        <v>0</v>
      </c>
      <c r="E84" s="676">
        <f>'6.  Carrying Charges'!J237</f>
        <v>1721.0906883493028</v>
      </c>
      <c r="F84" s="676">
        <f>'6.  Carrying Charges'!K237</f>
        <v>1182.7117288938664</v>
      </c>
      <c r="G84" s="676">
        <f>'6.  Carrying Charges'!L237</f>
        <v>186.12513273643901</v>
      </c>
      <c r="H84" s="676">
        <f>'6.  Carrying Charges'!M237</f>
        <v>-2.6666647677120197</v>
      </c>
      <c r="I84" s="676">
        <f>'6.  Carrying Charges'!N237</f>
        <v>0</v>
      </c>
      <c r="J84" s="676">
        <f>'6.  Carrying Charges'!O237</f>
        <v>0</v>
      </c>
      <c r="K84" s="676">
        <f>'6.  Carrying Charges'!P237</f>
        <v>0</v>
      </c>
      <c r="L84" s="676">
        <f>'6.  Carrying Charges'!Q237</f>
        <v>0</v>
      </c>
      <c r="M84" s="676">
        <f>'6.  Carrying Charges'!R237</f>
        <v>0</v>
      </c>
      <c r="N84" s="676">
        <f>'6.  Carrying Charges'!S237</f>
        <v>0</v>
      </c>
      <c r="O84" s="676">
        <f>'6.  Carrying Charges'!T237</f>
        <v>0</v>
      </c>
      <c r="P84" s="676">
        <f>'6.  Carrying Charges'!U237</f>
        <v>0</v>
      </c>
      <c r="Q84" s="676">
        <f>'6.  Carrying Charges'!V237</f>
        <v>0</v>
      </c>
      <c r="R84" s="677">
        <f>SUM(D84:Q84)</f>
        <v>3087.260885211896</v>
      </c>
      <c r="U84" s="152"/>
      <c r="V84" s="153"/>
    </row>
    <row r="85" spans="2:22" s="163" customFormat="1" ht="21.75" customHeight="1">
      <c r="B85" s="620" t="s">
        <v>240</v>
      </c>
      <c r="C85" s="621"/>
      <c r="D85" s="620">
        <f>SUM(D54:D82)+D84</f>
        <v>0</v>
      </c>
      <c r="E85" s="620">
        <f t="shared" ref="E85:P85" si="2">SUM(E54:E82)+E84</f>
        <v>251079.23448782566</v>
      </c>
      <c r="F85" s="620">
        <f t="shared" si="2"/>
        <v>172538.47082006681</v>
      </c>
      <c r="G85" s="620">
        <f t="shared" si="2"/>
        <v>27152.639987397099</v>
      </c>
      <c r="H85" s="620">
        <f t="shared" si="2"/>
        <v>-389.02316597561105</v>
      </c>
      <c r="I85" s="620">
        <f t="shared" si="2"/>
        <v>0</v>
      </c>
      <c r="J85" s="620">
        <f t="shared" si="2"/>
        <v>0</v>
      </c>
      <c r="K85" s="620">
        <f t="shared" si="2"/>
        <v>0</v>
      </c>
      <c r="L85" s="620">
        <f t="shared" si="2"/>
        <v>0</v>
      </c>
      <c r="M85" s="620">
        <f t="shared" si="2"/>
        <v>0</v>
      </c>
      <c r="N85" s="620">
        <f t="shared" si="2"/>
        <v>0</v>
      </c>
      <c r="O85" s="620">
        <f t="shared" si="2"/>
        <v>0</v>
      </c>
      <c r="P85" s="620">
        <f t="shared" si="2"/>
        <v>0</v>
      </c>
      <c r="Q85" s="620">
        <f>SUM(Q54:Q82)+Q84</f>
        <v>0</v>
      </c>
      <c r="R85" s="620">
        <f>SUM(R54:R82)+R84</f>
        <v>450381.32212931395</v>
      </c>
      <c r="U85" s="152"/>
      <c r="V85" s="153"/>
    </row>
    <row r="86" spans="2:22" ht="20.25" customHeight="1">
      <c r="B86" s="453" t="s">
        <v>535</v>
      </c>
      <c r="C86" s="599"/>
      <c r="D86" s="598"/>
      <c r="E86" s="598"/>
      <c r="F86" s="598"/>
      <c r="G86" s="598"/>
      <c r="H86" s="598"/>
      <c r="I86" s="598"/>
      <c r="J86" s="598"/>
      <c r="K86" s="598"/>
      <c r="L86" s="598"/>
      <c r="M86" s="598"/>
      <c r="N86" s="598"/>
      <c r="O86" s="598"/>
      <c r="P86" s="598"/>
      <c r="Q86" s="598"/>
      <c r="R86" s="598"/>
      <c r="V86" s="13"/>
    </row>
    <row r="87" spans="2:22" ht="20.25" customHeight="1">
      <c r="B87" s="617"/>
      <c r="C87" s="66"/>
      <c r="E87" s="9"/>
      <c r="V87" s="13"/>
    </row>
    <row r="88" spans="2:22" ht="14.5">
      <c r="E88" s="9"/>
    </row>
    <row r="89" spans="2:22" ht="21" hidden="1" customHeight="1">
      <c r="B89" s="118" t="s">
        <v>536</v>
      </c>
      <c r="F89" s="586"/>
    </row>
    <row r="90" spans="2:22" s="547" customFormat="1" ht="27.75" hidden="1" customHeight="1">
      <c r="B90" s="568" t="s">
        <v>556</v>
      </c>
      <c r="C90" s="564"/>
      <c r="D90" s="564"/>
      <c r="E90" s="571"/>
      <c r="F90" s="564"/>
      <c r="G90" s="564"/>
      <c r="H90" s="564"/>
      <c r="I90" s="564"/>
      <c r="J90" s="564"/>
      <c r="T90" s="548"/>
      <c r="U90" s="548"/>
    </row>
    <row r="91" spans="2:22" ht="11.25" hidden="1" customHeight="1">
      <c r="B91" s="110"/>
    </row>
    <row r="92" spans="2:22" s="560" customFormat="1" ht="25.5" hidden="1" customHeight="1">
      <c r="B92" s="562"/>
      <c r="C92" s="558">
        <v>2011</v>
      </c>
      <c r="D92" s="558">
        <v>2012</v>
      </c>
      <c r="E92" s="558">
        <v>2013</v>
      </c>
      <c r="F92" s="558">
        <v>2014</v>
      </c>
      <c r="G92" s="558">
        <v>2015</v>
      </c>
      <c r="H92" s="558">
        <v>2016</v>
      </c>
      <c r="I92" s="558">
        <v>2017</v>
      </c>
      <c r="J92" s="558">
        <v>2018</v>
      </c>
      <c r="K92" s="558">
        <v>2019</v>
      </c>
      <c r="L92" s="558">
        <v>2020</v>
      </c>
      <c r="M92" s="559" t="s">
        <v>26</v>
      </c>
      <c r="T92" s="561"/>
      <c r="U92" s="561"/>
    </row>
    <row r="93" spans="2:22" s="90" customFormat="1" ht="23.25" hidden="1" customHeight="1">
      <c r="B93" s="198">
        <v>2011</v>
      </c>
      <c r="C93" s="553">
        <f>'4.  2011-2014 LRAM'!AM131</f>
        <v>0</v>
      </c>
      <c r="D93" s="554">
        <f>SUM('4.  2011-2014 LRAM'!Y259:AL259)</f>
        <v>0</v>
      </c>
      <c r="E93" s="554">
        <f>SUM('4.  2011-2014 LRAM'!Y388:AL388)</f>
        <v>0</v>
      </c>
      <c r="F93" s="555">
        <f>SUM('4.  2011-2014 LRAM'!Y517:AL517)</f>
        <v>0</v>
      </c>
      <c r="G93" s="555">
        <f>SUM('5.  2015-2020 LRAM'!Y199:AL199)</f>
        <v>0</v>
      </c>
      <c r="H93" s="554">
        <f>SUM('5.  2015-2020 LRAM'!Y382:AL382)</f>
        <v>0</v>
      </c>
      <c r="I93" s="555">
        <f>SUM('5.  2015-2020 LRAM'!Y565:AL565)</f>
        <v>0</v>
      </c>
      <c r="J93" s="554">
        <f>SUM('5.  2015-2020 LRAM'!Y748:AL748)</f>
        <v>0</v>
      </c>
      <c r="K93" s="554">
        <f>SUM('5.  2015-2020 LRAM'!Y931:AL931)</f>
        <v>0</v>
      </c>
      <c r="L93" s="554">
        <f>SUM('5.  2015-2020 LRAM'!Y1114:AL1114)</f>
        <v>0</v>
      </c>
      <c r="M93" s="554">
        <f>SUM(C93:L93)</f>
        <v>0</v>
      </c>
      <c r="T93" s="197"/>
      <c r="U93" s="197"/>
    </row>
    <row r="94" spans="2:22" s="90" customFormat="1" ht="23.25" hidden="1" customHeight="1">
      <c r="B94" s="198">
        <v>2012</v>
      </c>
      <c r="C94" s="556"/>
      <c r="D94" s="555">
        <f>SUM('4.  2011-2014 LRAM'!Y260:AL260)</f>
        <v>0</v>
      </c>
      <c r="E94" s="554">
        <f>SUM('4.  2011-2014 LRAM'!Y389:AL389)</f>
        <v>0</v>
      </c>
      <c r="F94" s="555">
        <f>SUM('4.  2011-2014 LRAM'!Y518:AL518)</f>
        <v>0</v>
      </c>
      <c r="G94" s="555">
        <f>SUM('5.  2015-2020 LRAM'!Y200:AL200)</f>
        <v>0</v>
      </c>
      <c r="H94" s="554">
        <f>SUM('5.  2015-2020 LRAM'!Y383:AL383)</f>
        <v>0</v>
      </c>
      <c r="I94" s="555">
        <f>SUM('5.  2015-2020 LRAM'!Y566:AL566)</f>
        <v>0</v>
      </c>
      <c r="J94" s="554">
        <f>SUM('5.  2015-2020 LRAM'!Y749:AL749)</f>
        <v>0</v>
      </c>
      <c r="K94" s="554">
        <f>SUM('5.  2015-2020 LRAM'!Y932:AL932)</f>
        <v>0</v>
      </c>
      <c r="L94" s="554">
        <f>SUM('5.  2015-2020 LRAM'!Y1115:AL1115)</f>
        <v>0</v>
      </c>
      <c r="M94" s="554">
        <f>SUM(D94:L94)</f>
        <v>0</v>
      </c>
      <c r="T94" s="197"/>
      <c r="U94" s="197"/>
    </row>
    <row r="95" spans="2:22" s="90" customFormat="1" ht="23.25" hidden="1" customHeight="1">
      <c r="B95" s="198">
        <v>2013</v>
      </c>
      <c r="C95" s="557"/>
      <c r="D95" s="557"/>
      <c r="E95" s="555">
        <f>SUM('4.  2011-2014 LRAM'!Y390:AL390)</f>
        <v>52230.010862410309</v>
      </c>
      <c r="F95" s="555">
        <f>SUM('4.  2011-2014 LRAM'!Y519:AL519)</f>
        <v>63060.073862381796</v>
      </c>
      <c r="G95" s="555">
        <f>SUM('5.  2015-2020 LRAM'!Y201:AL201)</f>
        <v>63409.50839843724</v>
      </c>
      <c r="H95" s="554">
        <f>SUM('5.  2015-2020 LRAM'!Y384:AL384)</f>
        <v>59835.27277696356</v>
      </c>
      <c r="I95" s="555">
        <f>SUM('5.  2015-2020 LRAM'!Y567:AL567)</f>
        <v>53154.675403520007</v>
      </c>
      <c r="J95" s="554">
        <f>SUM('5.  2015-2020 LRAM'!Y750:AL750)</f>
        <v>49172.544973170188</v>
      </c>
      <c r="K95" s="554">
        <f>SUM('5.  2015-2020 LRAM'!Y933:AL933)</f>
        <v>46137.729728347993</v>
      </c>
      <c r="L95" s="554">
        <f>SUM('5.  2015-2020 LRAM'!Y1116:AL1116)</f>
        <v>46916.738277493263</v>
      </c>
      <c r="M95" s="554">
        <f>SUM(C95:L95)</f>
        <v>433916.55428272439</v>
      </c>
      <c r="T95" s="197"/>
      <c r="U95" s="197"/>
    </row>
    <row r="96" spans="2:22" s="90" customFormat="1" ht="23.25" hidden="1" customHeight="1">
      <c r="B96" s="198">
        <v>2014</v>
      </c>
      <c r="C96" s="557"/>
      <c r="D96" s="557"/>
      <c r="E96" s="557"/>
      <c r="F96" s="555">
        <f>SUM('4.  2011-2014 LRAM'!Y520:AL520)</f>
        <v>118197.27601356308</v>
      </c>
      <c r="G96" s="555">
        <f>SUM('5.  2015-2020 LRAM'!Y202:AL202)</f>
        <v>115299.57837578231</v>
      </c>
      <c r="H96" s="554">
        <f>SUM('5.  2015-2020 LRAM'!Y385:AL385)</f>
        <v>102499.34417552674</v>
      </c>
      <c r="I96" s="555">
        <f>SUM('5.  2015-2020 LRAM'!Y568:AL568)</f>
        <v>89167.585342717721</v>
      </c>
      <c r="J96" s="554">
        <f>SUM('5.  2015-2020 LRAM'!Y751:AL751)</f>
        <v>67687.033639267975</v>
      </c>
      <c r="K96" s="554">
        <f>SUM('5.  2015-2020 LRAM'!Y934:AL934)</f>
        <v>56289.68606490497</v>
      </c>
      <c r="L96" s="554">
        <f>SUM('5.  2015-2020 LRAM'!Y1117:AL1117)</f>
        <v>55229.274233560936</v>
      </c>
      <c r="M96" s="554">
        <f>SUM(F96:L96)</f>
        <v>604369.77784532367</v>
      </c>
      <c r="T96" s="197"/>
      <c r="U96" s="197"/>
    </row>
    <row r="97" spans="2:21" s="90" customFormat="1" ht="23.25" hidden="1" customHeight="1">
      <c r="B97" s="198">
        <v>2015</v>
      </c>
      <c r="C97" s="557"/>
      <c r="D97" s="557"/>
      <c r="E97" s="557"/>
      <c r="F97" s="557"/>
      <c r="G97" s="555">
        <f>SUM('5.  2015-2020 LRAM'!Y203:AL203)</f>
        <v>328381.91463100002</v>
      </c>
      <c r="H97" s="554">
        <f>SUM('5.  2015-2020 LRAM'!Y386:AL386)</f>
        <v>308920.39187400002</v>
      </c>
      <c r="I97" s="555">
        <f>SUM('5.  2015-2020 LRAM'!Y569:AL569)</f>
        <v>289385.43400200002</v>
      </c>
      <c r="J97" s="554">
        <f>SUM('5.  2015-2020 LRAM'!Y752:AL752)</f>
        <v>266337.55666399997</v>
      </c>
      <c r="K97" s="554">
        <f>SUM('5.  2015-2020 LRAM'!Y935:AL935)</f>
        <v>244395.92904400005</v>
      </c>
      <c r="L97" s="554">
        <f>SUM('5.  2015-2020 LRAM'!Y1118:AL1118)</f>
        <v>247347.900096</v>
      </c>
      <c r="M97" s="554">
        <f>SUM(G97:L97)</f>
        <v>1684769.126311</v>
      </c>
      <c r="T97" s="197"/>
      <c r="U97" s="197"/>
    </row>
    <row r="98" spans="2:21" s="90" customFormat="1" ht="23.25" hidden="1" customHeight="1">
      <c r="B98" s="198">
        <v>2016</v>
      </c>
      <c r="C98" s="557"/>
      <c r="D98" s="557"/>
      <c r="E98" s="557"/>
      <c r="F98" s="557"/>
      <c r="G98" s="557"/>
      <c r="H98" s="554">
        <f>SUM('5.  2015-2020 LRAM'!Y387:AL387)</f>
        <v>197684.20997999999</v>
      </c>
      <c r="I98" s="555">
        <f>SUM('5.  2015-2020 LRAM'!Y570:AL570)</f>
        <v>158856.34835399999</v>
      </c>
      <c r="J98" s="554">
        <f>SUM('5.  2015-2020 LRAM'!Y753:AL753)</f>
        <v>117329.736984</v>
      </c>
      <c r="K98" s="554">
        <f>SUM('5.  2015-2020 LRAM'!Y936:AL936)</f>
        <v>76111.332240000003</v>
      </c>
      <c r="L98" s="554">
        <f>SUM('5.  2015-2020 LRAM'!Y1119:AL1119)</f>
        <v>77438.276627999992</v>
      </c>
      <c r="M98" s="554">
        <f>SUM(H98:L98)</f>
        <v>627419.90418599988</v>
      </c>
      <c r="T98" s="197"/>
      <c r="U98" s="197"/>
    </row>
    <row r="99" spans="2:21" s="90" customFormat="1" ht="23.25" hidden="1" customHeight="1">
      <c r="B99" s="198">
        <v>2017</v>
      </c>
      <c r="C99" s="557"/>
      <c r="D99" s="557"/>
      <c r="E99" s="557"/>
      <c r="F99" s="557"/>
      <c r="G99" s="557"/>
      <c r="H99" s="557"/>
      <c r="I99" s="554">
        <f>SUM('5.  2015-2020 LRAM'!Y571:AL571)</f>
        <v>266086.08247880917</v>
      </c>
      <c r="J99" s="554">
        <f>SUM('5.  2015-2020 LRAM'!Y754:AL754)</f>
        <v>170145.97563565103</v>
      </c>
      <c r="K99" s="554">
        <f>SUM('5.  2015-2020 LRAM'!Y937:AL937)</f>
        <v>104479.71683776283</v>
      </c>
      <c r="L99" s="554">
        <f>SUM('5.  2015-2020 LRAM'!Y1120:AL1120)</f>
        <v>106287.33499114239</v>
      </c>
      <c r="M99" s="554">
        <f>SUM(I99:L99)</f>
        <v>646999.10994336545</v>
      </c>
      <c r="T99" s="197"/>
      <c r="U99" s="197"/>
    </row>
    <row r="100" spans="2:21" s="90" customFormat="1" ht="23.25" hidden="1" customHeight="1">
      <c r="B100" s="198">
        <v>2018</v>
      </c>
      <c r="C100" s="557"/>
      <c r="D100" s="557"/>
      <c r="E100" s="557"/>
      <c r="F100" s="557"/>
      <c r="G100" s="557"/>
      <c r="H100" s="557"/>
      <c r="I100" s="557"/>
      <c r="J100" s="554">
        <f>SUM('5.  2015-2020 LRAM'!Y755:AL755)</f>
        <v>131136.34861010511</v>
      </c>
      <c r="K100" s="554">
        <f>SUM('5.  2015-2020 LRAM'!Y938:AL938)</f>
        <v>109823.49979668451</v>
      </c>
      <c r="L100" s="554">
        <f>SUM('5.  2015-2020 LRAM'!Y1121:AL1121)</f>
        <v>111749.8260985931</v>
      </c>
      <c r="M100" s="554">
        <f>SUM(J100:L100)</f>
        <v>352709.67450538272</v>
      </c>
      <c r="T100" s="197"/>
      <c r="U100" s="197"/>
    </row>
    <row r="101" spans="2:21" s="90" customFormat="1" ht="23.25" hidden="1" customHeight="1">
      <c r="B101" s="198">
        <v>2019</v>
      </c>
      <c r="C101" s="557"/>
      <c r="D101" s="557"/>
      <c r="E101" s="557"/>
      <c r="F101" s="557"/>
      <c r="G101" s="557"/>
      <c r="H101" s="557"/>
      <c r="I101" s="557"/>
      <c r="J101" s="557"/>
      <c r="K101" s="554">
        <f>SUM('5.  2015-2020 LRAM'!Y939:AL939)</f>
        <v>58739.709301012343</v>
      </c>
      <c r="L101" s="554">
        <f>SUM('5.  2015-2020 LRAM'!Y1122:AL1122)</f>
        <v>58894.472443652186</v>
      </c>
      <c r="M101" s="554">
        <f>SUM(K101:L101)</f>
        <v>117634.18174466453</v>
      </c>
      <c r="T101" s="197"/>
      <c r="U101" s="197"/>
    </row>
    <row r="102" spans="2:21" s="90" customFormat="1" ht="23.25" hidden="1" customHeight="1">
      <c r="B102" s="198">
        <v>2020</v>
      </c>
      <c r="C102" s="557"/>
      <c r="D102" s="557"/>
      <c r="E102" s="557"/>
      <c r="F102" s="557"/>
      <c r="G102" s="557"/>
      <c r="H102" s="557"/>
      <c r="I102" s="557"/>
      <c r="J102" s="557"/>
      <c r="K102" s="557"/>
      <c r="L102" s="556">
        <f>SUM('5.  2015-2020 LRAM'!Y1123:AL1123)</f>
        <v>46693.139904376061</v>
      </c>
      <c r="M102" s="556">
        <f>L102</f>
        <v>46693.139904376061</v>
      </c>
      <c r="T102" s="197"/>
      <c r="U102" s="197"/>
    </row>
    <row r="103" spans="2:21" s="196" customFormat="1" ht="24" hidden="1" customHeight="1">
      <c r="B103" s="569" t="s">
        <v>518</v>
      </c>
      <c r="C103" s="553">
        <f>C93</f>
        <v>0</v>
      </c>
      <c r="D103" s="554">
        <f>D93+D94</f>
        <v>0</v>
      </c>
      <c r="E103" s="554">
        <f>E93+E94+E95</f>
        <v>52230.010862410309</v>
      </c>
      <c r="F103" s="554">
        <f>F93+F94+F95+F96</f>
        <v>181257.34987594487</v>
      </c>
      <c r="G103" s="554">
        <f>G93+G94+G95+G96+G97</f>
        <v>507091.00140521955</v>
      </c>
      <c r="H103" s="554">
        <f>H93+H94+H95+H96+H97+H98</f>
        <v>668939.2188064903</v>
      </c>
      <c r="I103" s="554">
        <f>I93+I94+I95+I96+I97+I98+I99</f>
        <v>856650.12558104692</v>
      </c>
      <c r="J103" s="554">
        <f>J93+J94+J95+J96+J97+J98+J99+J100</f>
        <v>801809.1965061943</v>
      </c>
      <c r="K103" s="554">
        <f>K93+K94+K95+K96+K97+K98+K99+K100+K101</f>
        <v>695977.60301271267</v>
      </c>
      <c r="L103" s="554">
        <f>SUM(L93:L102)</f>
        <v>750556.96267281799</v>
      </c>
      <c r="M103" s="554">
        <f>SUM(M93:M102)</f>
        <v>4514511.468722837</v>
      </c>
      <c r="T103" s="199"/>
      <c r="U103" s="199"/>
    </row>
    <row r="104" spans="2:21" s="27" customFormat="1" ht="24.75" hidden="1" customHeight="1">
      <c r="B104" s="570" t="s">
        <v>517</v>
      </c>
      <c r="C104" s="552">
        <f>'4.  2011-2014 LRAM'!AM132</f>
        <v>0</v>
      </c>
      <c r="D104" s="552">
        <f>'4.  2011-2014 LRAM'!AM262</f>
        <v>0</v>
      </c>
      <c r="E104" s="552">
        <f>'4.  2011-2014 LRAM'!AM392</f>
        <v>0</v>
      </c>
      <c r="F104" s="552">
        <f>'4.  2011-2014 LRAM'!AM522</f>
        <v>422930.63057607814</v>
      </c>
      <c r="G104" s="552">
        <f>'5.  2015-2020 LRAM'!AM205</f>
        <v>427995.93444720958</v>
      </c>
      <c r="H104" s="552">
        <f>'5.  2015-2020 LRAM'!AM389</f>
        <v>397976.35073529574</v>
      </c>
      <c r="I104" s="552">
        <f>'5.  2015-2020 LRAM'!AM573</f>
        <v>366979.86136783124</v>
      </c>
      <c r="J104" s="552">
        <f>'5.  2015-2020 LRAM'!AM757</f>
        <v>332098.52506102098</v>
      </c>
      <c r="K104" s="552">
        <f>'5.  2015-2020 LRAM'!AM941</f>
        <v>298174.15495311044</v>
      </c>
      <c r="L104" s="552">
        <f>'5.  2015-2020 LRAM'!AM1125</f>
        <v>303262.90142871579</v>
      </c>
      <c r="M104" s="554">
        <f>SUM(C104:L104)</f>
        <v>2549418.3585692621</v>
      </c>
      <c r="T104" s="89"/>
      <c r="U104" s="89"/>
    </row>
    <row r="105" spans="2:21" ht="24.75" hidden="1" customHeight="1">
      <c r="B105" s="570" t="s">
        <v>43</v>
      </c>
      <c r="C105" s="552">
        <f>'6.  Carrying Charges'!W27</f>
        <v>0</v>
      </c>
      <c r="D105" s="552">
        <f>'6.  Carrying Charges'!W42</f>
        <v>0</v>
      </c>
      <c r="E105" s="552">
        <f>'6.  Carrying Charges'!W57</f>
        <v>0</v>
      </c>
      <c r="F105" s="552">
        <f>'6.  Carrying Charges'!W72</f>
        <v>0</v>
      </c>
      <c r="G105" s="552">
        <f>'6.  Carrying Charges'!W87</f>
        <v>0</v>
      </c>
      <c r="H105" s="552">
        <f>'6.  Carrying Charges'!W102</f>
        <v>0</v>
      </c>
      <c r="I105" s="552">
        <f>'6.  Carrying Charges'!W117</f>
        <v>0</v>
      </c>
      <c r="J105" s="552">
        <f>'6.  Carrying Charges'!W132</f>
        <v>0</v>
      </c>
      <c r="K105" s="552">
        <f>'6.  Carrying Charges'!W147</f>
        <v>0</v>
      </c>
      <c r="L105" s="552">
        <f>'6.  Carrying Charges'!W162</f>
        <v>1918.7051502116792</v>
      </c>
      <c r="M105" s="554">
        <f>SUM(C105:L105)</f>
        <v>1918.7051502116792</v>
      </c>
    </row>
    <row r="106" spans="2:21" ht="23.25" hidden="1" customHeight="1">
      <c r="B106" s="569" t="s">
        <v>26</v>
      </c>
      <c r="C106" s="552">
        <f>C103-C104+C105</f>
        <v>0</v>
      </c>
      <c r="D106" s="552">
        <f t="shared" ref="D106:J106" si="3">D103-D104+D105</f>
        <v>0</v>
      </c>
      <c r="E106" s="552">
        <f t="shared" si="3"/>
        <v>52230.010862410309</v>
      </c>
      <c r="F106" s="552">
        <f t="shared" si="3"/>
        <v>-241673.28070013327</v>
      </c>
      <c r="G106" s="552">
        <f t="shared" si="3"/>
        <v>79095.066958009964</v>
      </c>
      <c r="H106" s="552">
        <f t="shared" si="3"/>
        <v>270962.86807119456</v>
      </c>
      <c r="I106" s="552">
        <f t="shared" si="3"/>
        <v>489670.26421321568</v>
      </c>
      <c r="J106" s="552">
        <f t="shared" si="3"/>
        <v>469710.67144517333</v>
      </c>
      <c r="K106" s="552">
        <f>K103-K104+K105</f>
        <v>397803.44805960223</v>
      </c>
      <c r="L106" s="552">
        <f>L103-L104+L105</f>
        <v>449212.76639431389</v>
      </c>
      <c r="M106" s="552">
        <f>M103-M104+M105</f>
        <v>1967011.8153037867</v>
      </c>
    </row>
    <row r="107" spans="2:21" ht="15.65" hidden="1" customHeight="1"/>
    <row r="108" spans="2:21">
      <c r="B108" s="586" t="s">
        <v>525</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31750</xdr:rowOff>
                  </from>
                  <to>
                    <xdr:col>2</xdr:col>
                    <xdr:colOff>1384300</xdr:colOff>
                    <xdr:row>54</xdr:row>
                    <xdr:rowOff>165100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31750</xdr:rowOff>
                  </from>
                  <to>
                    <xdr:col>2</xdr:col>
                    <xdr:colOff>1384300</xdr:colOff>
                    <xdr:row>57</xdr:row>
                    <xdr:rowOff>165100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31750</xdr:rowOff>
                  </from>
                  <to>
                    <xdr:col>2</xdr:col>
                    <xdr:colOff>1384300</xdr:colOff>
                    <xdr:row>60</xdr:row>
                    <xdr:rowOff>165100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31750</xdr:rowOff>
                  </from>
                  <to>
                    <xdr:col>2</xdr:col>
                    <xdr:colOff>1384300</xdr:colOff>
                    <xdr:row>63</xdr:row>
                    <xdr:rowOff>165100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31750</xdr:rowOff>
                  </from>
                  <to>
                    <xdr:col>2</xdr:col>
                    <xdr:colOff>1384300</xdr:colOff>
                    <xdr:row>66</xdr:row>
                    <xdr:rowOff>165100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38100</xdr:rowOff>
                  </from>
                  <to>
                    <xdr:col>2</xdr:col>
                    <xdr:colOff>1384300</xdr:colOff>
                    <xdr:row>69</xdr:row>
                    <xdr:rowOff>184150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965200</xdr:colOff>
                    <xdr:row>71</xdr:row>
                    <xdr:rowOff>38100</xdr:rowOff>
                  </from>
                  <to>
                    <xdr:col>2</xdr:col>
                    <xdr:colOff>1384300</xdr:colOff>
                    <xdr:row>72</xdr:row>
                    <xdr:rowOff>184150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965200</xdr:colOff>
                    <xdr:row>77</xdr:row>
                    <xdr:rowOff>76200</xdr:rowOff>
                  </from>
                  <to>
                    <xdr:col>2</xdr:col>
                    <xdr:colOff>1384300</xdr:colOff>
                    <xdr:row>79</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9" zoomScaleNormal="100" workbookViewId="0">
      <selection activeCell="E30" sqref="E30:F30"/>
    </sheetView>
  </sheetViews>
  <sheetFormatPr defaultColWidth="9" defaultRowHeight="14.5"/>
  <cols>
    <col min="1" max="1" width="5.36328125" style="12" customWidth="1"/>
    <col min="2" max="2" width="27" style="12" customWidth="1"/>
    <col min="3" max="3" width="24.26953125" style="12" customWidth="1"/>
    <col min="4" max="4" width="23.36328125" style="12" customWidth="1"/>
    <col min="5" max="5" width="28.6328125" style="12" customWidth="1"/>
    <col min="6" max="6" width="44" style="12" customWidth="1"/>
    <col min="7" max="7" width="72.6328125" style="12" customWidth="1"/>
    <col min="8" max="16384" width="9" style="12"/>
  </cols>
  <sheetData>
    <row r="13" spans="2:3" ht="15" thickBot="1"/>
    <row r="14" spans="2:3" ht="26.25" customHeight="1" thickBot="1">
      <c r="B14" s="535" t="s">
        <v>171</v>
      </c>
      <c r="C14" s="126" t="s">
        <v>175</v>
      </c>
    </row>
    <row r="15" spans="2:3" ht="26.25" customHeight="1" thickBot="1">
      <c r="C15" s="128" t="s">
        <v>406</v>
      </c>
    </row>
    <row r="16" spans="2:3" ht="27" customHeight="1" thickBot="1">
      <c r="C16" s="567" t="s">
        <v>550</v>
      </c>
    </row>
    <row r="19" spans="2:8" ht="15.5">
      <c r="B19" s="535" t="s">
        <v>610</v>
      </c>
    </row>
    <row r="20" spans="2:8" ht="13.5" customHeight="1"/>
    <row r="21" spans="2:8" ht="41.15" customHeight="1">
      <c r="B21" s="790" t="s">
        <v>669</v>
      </c>
      <c r="C21" s="790"/>
      <c r="D21" s="790"/>
      <c r="E21" s="790"/>
      <c r="F21" s="790"/>
      <c r="G21" s="790"/>
      <c r="H21" s="790"/>
    </row>
    <row r="23" spans="2:8" s="606" customFormat="1" ht="15.5">
      <c r="B23" s="616" t="s">
        <v>545</v>
      </c>
      <c r="C23" s="616" t="s">
        <v>560</v>
      </c>
      <c r="D23" s="616" t="s">
        <v>544</v>
      </c>
      <c r="E23" s="799" t="s">
        <v>34</v>
      </c>
      <c r="F23" s="800"/>
      <c r="G23" s="799" t="s">
        <v>543</v>
      </c>
      <c r="H23" s="800"/>
    </row>
    <row r="24" spans="2:8">
      <c r="B24" s="605">
        <v>1</v>
      </c>
      <c r="C24" s="641" t="s">
        <v>369</v>
      </c>
      <c r="D24" s="604" t="s">
        <v>809</v>
      </c>
      <c r="E24" s="795" t="s">
        <v>810</v>
      </c>
      <c r="F24" s="796"/>
      <c r="G24" s="797"/>
      <c r="H24" s="798"/>
    </row>
    <row r="25" spans="2:8">
      <c r="B25" s="605">
        <v>2</v>
      </c>
      <c r="C25" s="641" t="s">
        <v>369</v>
      </c>
      <c r="D25" s="604" t="s">
        <v>811</v>
      </c>
      <c r="E25" s="795" t="s">
        <v>812</v>
      </c>
      <c r="F25" s="796"/>
      <c r="G25" s="797"/>
      <c r="H25" s="798"/>
    </row>
    <row r="26" spans="2:8">
      <c r="B26" s="605">
        <v>3</v>
      </c>
      <c r="C26" s="641" t="s">
        <v>369</v>
      </c>
      <c r="D26" s="604" t="s">
        <v>815</v>
      </c>
      <c r="E26" s="801" t="s">
        <v>814</v>
      </c>
      <c r="F26" s="802"/>
      <c r="G26" s="797"/>
      <c r="H26" s="798"/>
    </row>
    <row r="27" spans="2:8">
      <c r="B27" s="605">
        <v>4</v>
      </c>
      <c r="C27" s="641" t="s">
        <v>369</v>
      </c>
      <c r="D27" s="604" t="s">
        <v>817</v>
      </c>
      <c r="E27" s="801" t="s">
        <v>814</v>
      </c>
      <c r="F27" s="802"/>
      <c r="G27" s="797"/>
      <c r="H27" s="798"/>
    </row>
    <row r="28" spans="2:8">
      <c r="B28" s="605">
        <v>5</v>
      </c>
      <c r="C28" s="641" t="s">
        <v>369</v>
      </c>
      <c r="D28" s="604" t="s">
        <v>818</v>
      </c>
      <c r="E28" s="801" t="s">
        <v>814</v>
      </c>
      <c r="F28" s="802"/>
      <c r="G28" s="797"/>
      <c r="H28" s="798"/>
    </row>
    <row r="29" spans="2:8">
      <c r="B29" s="605">
        <v>6</v>
      </c>
      <c r="C29" s="641" t="s">
        <v>557</v>
      </c>
      <c r="D29" s="604" t="s">
        <v>808</v>
      </c>
      <c r="E29" s="795" t="s">
        <v>883</v>
      </c>
      <c r="F29" s="796"/>
      <c r="G29" s="797"/>
      <c r="H29" s="798"/>
    </row>
    <row r="30" spans="2:8">
      <c r="B30" s="605">
        <v>7</v>
      </c>
      <c r="C30" s="641"/>
      <c r="D30" s="604"/>
      <c r="E30" s="795"/>
      <c r="F30" s="796"/>
      <c r="G30" s="797"/>
      <c r="H30" s="798"/>
    </row>
    <row r="31" spans="2:8">
      <c r="B31" s="605">
        <v>8</v>
      </c>
      <c r="C31" s="641"/>
      <c r="D31" s="604"/>
      <c r="E31" s="795"/>
      <c r="F31" s="796"/>
      <c r="G31" s="797"/>
      <c r="H31" s="798"/>
    </row>
    <row r="32" spans="2:8">
      <c r="B32" s="605">
        <v>9</v>
      </c>
      <c r="C32" s="641"/>
      <c r="D32" s="604"/>
      <c r="E32" s="795"/>
      <c r="F32" s="796"/>
      <c r="G32" s="797"/>
      <c r="H32" s="798"/>
    </row>
    <row r="33" spans="2:8">
      <c r="B33" s="605">
        <v>10</v>
      </c>
      <c r="C33" s="641"/>
      <c r="D33" s="604"/>
      <c r="E33" s="795"/>
      <c r="F33" s="796"/>
      <c r="G33" s="797"/>
      <c r="H33" s="798"/>
    </row>
    <row r="34" spans="2:8">
      <c r="B34" s="605" t="s">
        <v>479</v>
      </c>
      <c r="C34" s="641"/>
      <c r="D34" s="604"/>
      <c r="E34" s="795"/>
      <c r="F34" s="796"/>
      <c r="G34" s="797"/>
      <c r="H34" s="798"/>
    </row>
    <row r="36" spans="2:8" ht="30.75" customHeight="1">
      <c r="B36" s="535" t="s">
        <v>606</v>
      </c>
    </row>
    <row r="37" spans="2:8" ht="23.25" customHeight="1">
      <c r="B37" s="566" t="s">
        <v>611</v>
      </c>
      <c r="C37" s="602"/>
      <c r="D37" s="602"/>
      <c r="E37" s="602"/>
      <c r="F37" s="602"/>
      <c r="G37" s="602"/>
      <c r="H37" s="602"/>
    </row>
    <row r="39" spans="2:8" s="90" customFormat="1" ht="15.5">
      <c r="B39" s="616" t="s">
        <v>545</v>
      </c>
      <c r="C39" s="616" t="s">
        <v>560</v>
      </c>
      <c r="D39" s="616" t="s">
        <v>544</v>
      </c>
      <c r="E39" s="799" t="s">
        <v>34</v>
      </c>
      <c r="F39" s="800"/>
      <c r="G39" s="799" t="s">
        <v>543</v>
      </c>
      <c r="H39" s="800"/>
    </row>
    <row r="40" spans="2:8">
      <c r="B40" s="605">
        <v>1</v>
      </c>
      <c r="C40" s="641"/>
      <c r="D40" s="604"/>
      <c r="E40" s="795"/>
      <c r="F40" s="796"/>
      <c r="G40" s="797"/>
      <c r="H40" s="798"/>
    </row>
    <row r="41" spans="2:8">
      <c r="B41" s="605">
        <v>2</v>
      </c>
      <c r="C41" s="641"/>
      <c r="D41" s="604"/>
      <c r="E41" s="795"/>
      <c r="F41" s="796"/>
      <c r="G41" s="797"/>
      <c r="H41" s="798"/>
    </row>
    <row r="42" spans="2:8">
      <c r="B42" s="605">
        <v>3</v>
      </c>
      <c r="C42" s="641"/>
      <c r="D42" s="604"/>
      <c r="E42" s="795"/>
      <c r="F42" s="796"/>
      <c r="G42" s="797"/>
      <c r="H42" s="798"/>
    </row>
    <row r="43" spans="2:8">
      <c r="B43" s="605">
        <v>4</v>
      </c>
      <c r="C43" s="641"/>
      <c r="D43" s="604"/>
      <c r="E43" s="795"/>
      <c r="F43" s="796"/>
      <c r="G43" s="797"/>
      <c r="H43" s="798"/>
    </row>
    <row r="44" spans="2:8">
      <c r="B44" s="605">
        <v>5</v>
      </c>
      <c r="C44" s="641"/>
      <c r="D44" s="604"/>
      <c r="E44" s="795"/>
      <c r="F44" s="796"/>
      <c r="G44" s="797"/>
      <c r="H44" s="798"/>
    </row>
    <row r="45" spans="2:8">
      <c r="B45" s="605">
        <v>6</v>
      </c>
      <c r="C45" s="641"/>
      <c r="D45" s="604"/>
      <c r="E45" s="795"/>
      <c r="F45" s="796"/>
      <c r="G45" s="797"/>
      <c r="H45" s="798"/>
    </row>
    <row r="46" spans="2:8">
      <c r="B46" s="605">
        <v>7</v>
      </c>
      <c r="C46" s="641"/>
      <c r="D46" s="604"/>
      <c r="E46" s="795"/>
      <c r="F46" s="796"/>
      <c r="G46" s="797"/>
      <c r="H46" s="798"/>
    </row>
    <row r="47" spans="2:8">
      <c r="B47" s="605">
        <v>8</v>
      </c>
      <c r="C47" s="641"/>
      <c r="D47" s="604"/>
      <c r="E47" s="795"/>
      <c r="F47" s="796"/>
      <c r="G47" s="797"/>
      <c r="H47" s="798"/>
    </row>
    <row r="48" spans="2:8">
      <c r="B48" s="605">
        <v>9</v>
      </c>
      <c r="C48" s="641"/>
      <c r="D48" s="604"/>
      <c r="E48" s="795"/>
      <c r="F48" s="796"/>
      <c r="G48" s="797"/>
      <c r="H48" s="798"/>
    </row>
    <row r="49" spans="2:8">
      <c r="B49" s="605">
        <v>10</v>
      </c>
      <c r="C49" s="641"/>
      <c r="D49" s="604"/>
      <c r="E49" s="795"/>
      <c r="F49" s="796"/>
      <c r="G49" s="797"/>
      <c r="H49" s="798"/>
    </row>
    <row r="50" spans="2:8">
      <c r="B50" s="605" t="s">
        <v>479</v>
      </c>
      <c r="C50" s="641"/>
      <c r="D50" s="604"/>
      <c r="E50" s="795"/>
      <c r="F50" s="796"/>
      <c r="G50" s="797"/>
      <c r="H50" s="798"/>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C40:C50 C31:C34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B10" zoomScale="85" zoomScaleNormal="85" workbookViewId="0">
      <selection activeCell="D47" sqref="D47"/>
    </sheetView>
  </sheetViews>
  <sheetFormatPr defaultColWidth="9" defaultRowHeight="14.5"/>
  <cols>
    <col min="1" max="1" width="5.26953125" style="12" customWidth="1"/>
    <col min="2" max="2" width="27.26953125" style="10" customWidth="1"/>
    <col min="3" max="3" width="23" style="10" customWidth="1"/>
    <col min="4" max="4" width="32.26953125" style="12" customWidth="1"/>
    <col min="5" max="5" width="26.26953125" style="12" customWidth="1"/>
    <col min="6" max="6" width="24" style="12" customWidth="1"/>
    <col min="7" max="7" width="21.36328125" style="12" customWidth="1"/>
    <col min="8" max="8" width="24" style="12" customWidth="1"/>
    <col min="9" max="13" width="22" style="12" customWidth="1"/>
    <col min="14" max="14" width="26" style="12" customWidth="1"/>
    <col min="15" max="16" width="22" style="12" customWidth="1"/>
    <col min="17" max="17" width="16.26953125" style="12" customWidth="1"/>
    <col min="18" max="18" width="13.6328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7" t="s">
        <v>550</v>
      </c>
      <c r="P7" s="105"/>
      <c r="Q7" s="105"/>
    </row>
    <row r="8" spans="2:17" s="104" customFormat="1" ht="30" customHeight="1">
      <c r="D8" s="572"/>
      <c r="P8" s="105"/>
      <c r="Q8" s="105"/>
    </row>
    <row r="9" spans="2:17" s="2" customFormat="1" ht="24.75" customHeight="1">
      <c r="B9" s="118" t="s">
        <v>411</v>
      </c>
      <c r="C9" s="17"/>
      <c r="D9" s="455">
        <v>2014</v>
      </c>
    </row>
    <row r="10" spans="2:17" s="17" customFormat="1" ht="16.5" customHeight="1"/>
    <row r="11" spans="2:17" s="17" customFormat="1" ht="36.75" customHeight="1">
      <c r="B11" s="803" t="s">
        <v>720</v>
      </c>
      <c r="C11" s="803"/>
      <c r="D11" s="803"/>
      <c r="E11" s="803"/>
      <c r="F11" s="803"/>
      <c r="G11" s="803"/>
      <c r="H11" s="803"/>
      <c r="I11" s="803"/>
      <c r="J11" s="803"/>
      <c r="K11" s="803"/>
      <c r="L11" s="803"/>
      <c r="M11" s="803"/>
      <c r="N11" s="611"/>
      <c r="O11" s="611"/>
      <c r="P11" s="611"/>
      <c r="Q11" s="611"/>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GS&gt;1,000 kW</v>
      </c>
      <c r="H13" s="243" t="str">
        <f>'1.  LRAMVA Summary'!H52</f>
        <v>Street Lighting</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6"/>
      <c r="D14" s="577" t="str">
        <f>'1.  LRAMVA Summary'!D53</f>
        <v>kWh</v>
      </c>
      <c r="E14" s="577" t="str">
        <f>'1.  LRAMVA Summary'!E53</f>
        <v>kWh</v>
      </c>
      <c r="F14" s="577" t="str">
        <f>'1.  LRAMVA Summary'!F53</f>
        <v>kW</v>
      </c>
      <c r="G14" s="577" t="str">
        <f>'1.  LRAMVA Summary'!G53</f>
        <v>kW</v>
      </c>
      <c r="H14" s="577" t="str">
        <f>'1.  LRAMVA Summary'!H53</f>
        <v>kW</v>
      </c>
      <c r="I14" s="577">
        <f>'1.  LRAMVA Summary'!I53</f>
        <v>0</v>
      </c>
      <c r="J14" s="577">
        <f>'1.  LRAMVA Summary'!J53</f>
        <v>0</v>
      </c>
      <c r="K14" s="577">
        <f>'1.  LRAMVA Summary'!K53</f>
        <v>0</v>
      </c>
      <c r="L14" s="577">
        <f>'1.  LRAMVA Summary'!L53</f>
        <v>0</v>
      </c>
      <c r="M14" s="577">
        <f>'1.  LRAMVA Summary'!M53</f>
        <v>0</v>
      </c>
      <c r="N14" s="577">
        <f>'1.  LRAMVA Summary'!N53</f>
        <v>0</v>
      </c>
      <c r="O14" s="577">
        <f>'1.  LRAMVA Summary'!O53</f>
        <v>0</v>
      </c>
      <c r="P14" s="577">
        <f>'1.  LRAMVA Summary'!P53</f>
        <v>0</v>
      </c>
      <c r="Q14" s="578">
        <f>'1.  LRAMVA Summary'!Q53</f>
        <v>0</v>
      </c>
    </row>
    <row r="15" spans="2:17" s="456" customFormat="1" ht="15.75" customHeight="1">
      <c r="B15" s="461" t="s">
        <v>27</v>
      </c>
      <c r="C15" s="623">
        <f>SUM(D15:Q15)</f>
        <v>32080000</v>
      </c>
      <c r="D15" s="747">
        <v>9138000</v>
      </c>
      <c r="E15" s="747">
        <v>918000</v>
      </c>
      <c r="F15" s="747">
        <v>21559000</v>
      </c>
      <c r="G15" s="747">
        <v>459000</v>
      </c>
      <c r="H15" s="747">
        <v>6000</v>
      </c>
      <c r="I15" s="451"/>
      <c r="J15" s="451"/>
      <c r="K15" s="451"/>
      <c r="L15" s="451"/>
      <c r="M15" s="451"/>
      <c r="N15" s="451"/>
      <c r="O15" s="451"/>
      <c r="P15" s="452"/>
      <c r="Q15" s="452"/>
    </row>
    <row r="16" spans="2:17" s="456" customFormat="1" ht="15.75" customHeight="1">
      <c r="B16" s="461" t="s">
        <v>28</v>
      </c>
      <c r="C16" s="623">
        <f>SUM(D16:Q16)</f>
        <v>57744.902397597463</v>
      </c>
      <c r="D16" s="748">
        <v>0</v>
      </c>
      <c r="E16" s="748">
        <v>0</v>
      </c>
      <c r="F16" s="747">
        <v>56525.715164811285</v>
      </c>
      <c r="G16" s="747">
        <v>1203.4557846211967</v>
      </c>
      <c r="H16" s="747">
        <v>15.731448164982963</v>
      </c>
      <c r="I16" s="450"/>
      <c r="J16" s="450"/>
      <c r="K16" s="452"/>
      <c r="L16" s="452"/>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9138000</v>
      </c>
      <c r="E18" s="192">
        <f t="shared" si="0"/>
        <v>918000</v>
      </c>
      <c r="F18" s="192">
        <f>IF(F14="kw",HLOOKUP(F14,F14:F16,3,FALSE),HLOOKUP(F14,F14:F16,2,FALSE))</f>
        <v>56525.715164811285</v>
      </c>
      <c r="G18" s="192">
        <f t="shared" ref="G18:Q18" si="1">IF(G14="kw",HLOOKUP(G14,G14:G16,3,FALSE),HLOOKUP(G14,G14:G16,2,FALSE))</f>
        <v>1203.4557846211967</v>
      </c>
      <c r="H18" s="192">
        <f t="shared" si="1"/>
        <v>15.731448164982963</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663</v>
      </c>
      <c r="C20" s="453"/>
      <c r="D20" s="454"/>
    </row>
    <row r="21" spans="2:17" s="438" customFormat="1" ht="21" customHeight="1">
      <c r="B21" s="460" t="s">
        <v>366</v>
      </c>
      <c r="C21" s="368" t="s">
        <v>795</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03" t="s">
        <v>720</v>
      </c>
      <c r="C26" s="803"/>
      <c r="D26" s="803"/>
      <c r="E26" s="803"/>
      <c r="F26" s="803"/>
      <c r="G26" s="803"/>
      <c r="H26" s="803"/>
      <c r="I26" s="803"/>
      <c r="J26" s="803"/>
      <c r="K26" s="803"/>
      <c r="L26" s="803"/>
      <c r="M26" s="803"/>
      <c r="N26" s="611"/>
      <c r="O26" s="611"/>
      <c r="P26" s="611"/>
      <c r="Q26" s="611"/>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GS&gt;1,000 kW</v>
      </c>
      <c r="H28" s="243" t="str">
        <f>'1.  LRAMVA Summary'!H52</f>
        <v>Street Lighting</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6"/>
      <c r="D29" s="577" t="str">
        <f>'1.  LRAMVA Summary'!D53</f>
        <v>kWh</v>
      </c>
      <c r="E29" s="577" t="str">
        <f>'1.  LRAMVA Summary'!E53</f>
        <v>kWh</v>
      </c>
      <c r="F29" s="577" t="str">
        <f>'1.  LRAMVA Summary'!F53</f>
        <v>kW</v>
      </c>
      <c r="G29" s="577" t="str">
        <f>'1.  LRAMVA Summary'!G53</f>
        <v>kW</v>
      </c>
      <c r="H29" s="577" t="str">
        <f>'1.  LRAMVA Summary'!H53</f>
        <v>kW</v>
      </c>
      <c r="I29" s="577">
        <f>'1.  LRAMVA Summary'!I53</f>
        <v>0</v>
      </c>
      <c r="J29" s="577">
        <f>'1.  LRAMVA Summary'!J53</f>
        <v>0</v>
      </c>
      <c r="K29" s="577">
        <f>'1.  LRAMVA Summary'!K53</f>
        <v>0</v>
      </c>
      <c r="L29" s="577">
        <f>'1.  LRAMVA Summary'!L53</f>
        <v>0</v>
      </c>
      <c r="M29" s="577">
        <f>'1.  LRAMVA Summary'!M53</f>
        <v>0</v>
      </c>
      <c r="N29" s="577">
        <f>'1.  LRAMVA Summary'!N53</f>
        <v>0</v>
      </c>
      <c r="O29" s="577">
        <f>'1.  LRAMVA Summary'!O53</f>
        <v>0</v>
      </c>
      <c r="P29" s="577">
        <f>'1.  LRAMVA Summary'!P53</f>
        <v>0</v>
      </c>
      <c r="Q29" s="578">
        <f>'1.  LRAMVA Summary'!Q53</f>
        <v>0</v>
      </c>
    </row>
    <row r="30" spans="2:17" s="456" customFormat="1" ht="15.75" customHeight="1">
      <c r="B30" s="461" t="s">
        <v>27</v>
      </c>
      <c r="C30" s="623">
        <f>SUM(D30:Q30)</f>
        <v>0</v>
      </c>
      <c r="D30" s="747"/>
      <c r="E30" s="747"/>
      <c r="F30" s="747"/>
      <c r="G30" s="747"/>
      <c r="H30" s="747"/>
      <c r="I30" s="462"/>
      <c r="J30" s="462"/>
      <c r="K30" s="462"/>
      <c r="L30" s="462"/>
      <c r="M30" s="462"/>
      <c r="N30" s="462"/>
      <c r="O30" s="462"/>
      <c r="P30" s="462"/>
      <c r="Q30" s="452"/>
    </row>
    <row r="31" spans="2:17" s="463" customFormat="1" ht="15" customHeight="1">
      <c r="B31" s="461" t="s">
        <v>28</v>
      </c>
      <c r="C31" s="623">
        <f>SUM(D31:Q31)</f>
        <v>0</v>
      </c>
      <c r="D31" s="748"/>
      <c r="E31" s="748"/>
      <c r="F31" s="747"/>
      <c r="G31" s="747"/>
      <c r="H31" s="747"/>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663</v>
      </c>
      <c r="C35" s="453"/>
      <c r="D35" s="454"/>
      <c r="E35" s="93"/>
      <c r="F35" s="93"/>
      <c r="G35" s="93"/>
      <c r="H35" s="93"/>
      <c r="I35" s="93"/>
      <c r="J35" s="93"/>
      <c r="K35" s="93"/>
      <c r="L35" s="93"/>
      <c r="M35" s="93"/>
      <c r="N35" s="93"/>
      <c r="O35" s="93"/>
      <c r="P35" s="93"/>
      <c r="Q35" s="93"/>
    </row>
    <row r="36" spans="2:32" s="438" customFormat="1" ht="21" customHeight="1">
      <c r="B36" s="460" t="s">
        <v>366</v>
      </c>
      <c r="C36" s="368"/>
      <c r="D36" s="454"/>
    </row>
    <row r="37" spans="2:32" s="17" customFormat="1" ht="15.75" customHeight="1">
      <c r="B37" s="166"/>
      <c r="C37" s="167"/>
      <c r="D37" s="163"/>
      <c r="R37" s="163"/>
    </row>
    <row r="38" spans="2:32" s="17" customFormat="1" ht="15.75" customHeight="1">
      <c r="B38" s="166"/>
      <c r="C38" s="166"/>
      <c r="D38" s="163"/>
      <c r="R38" s="163"/>
    </row>
    <row r="39" spans="2:32" s="20" customFormat="1" ht="15.5">
      <c r="B39" s="118" t="s">
        <v>452</v>
      </c>
      <c r="C39" s="35"/>
      <c r="D39" s="34"/>
      <c r="E39" s="39"/>
      <c r="F39" s="40"/>
    </row>
    <row r="40" spans="2:32" s="70" customFormat="1" ht="39" customHeight="1">
      <c r="B40" s="803" t="s">
        <v>604</v>
      </c>
      <c r="C40" s="803"/>
      <c r="D40" s="803"/>
      <c r="E40" s="803"/>
      <c r="F40" s="803"/>
      <c r="G40" s="803"/>
      <c r="H40" s="803"/>
      <c r="I40" s="803"/>
      <c r="J40" s="803"/>
      <c r="K40" s="803"/>
      <c r="L40" s="803"/>
      <c r="M40" s="803"/>
      <c r="N40" s="611"/>
      <c r="O40" s="611"/>
      <c r="P40" s="611"/>
      <c r="Q40" s="611"/>
    </row>
    <row r="41" spans="2:32" s="2" customFormat="1" ht="16.5" customHeight="1">
      <c r="B41" s="10"/>
      <c r="C41" s="10"/>
      <c r="D41" s="22"/>
      <c r="E41" s="20"/>
      <c r="F41" s="20"/>
      <c r="G41" s="20"/>
      <c r="R41" s="20"/>
    </row>
    <row r="42" spans="2:32" s="17" customFormat="1" ht="56.25" customHeight="1">
      <c r="B42" s="243" t="s">
        <v>234</v>
      </c>
      <c r="C42" s="243" t="s">
        <v>601</v>
      </c>
      <c r="D42" s="243" t="str">
        <f>'1.  LRAMVA Summary'!D52</f>
        <v>Residential</v>
      </c>
      <c r="E42" s="243" t="str">
        <f>'1.  LRAMVA Summary'!E52</f>
        <v>GS&lt;50 kW</v>
      </c>
      <c r="F42" s="243" t="str">
        <f>'1.  LRAMVA Summary'!F52</f>
        <v>GS&gt;50 kW</v>
      </c>
      <c r="G42" s="243" t="str">
        <f>'1.  LRAMVA Summary'!G52</f>
        <v>GS&gt;1,000 kW</v>
      </c>
      <c r="H42" s="243" t="str">
        <f>'1.  LRAMVA Summary'!H52</f>
        <v>Street Lighting</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9"/>
      <c r="C43" s="580"/>
      <c r="D43" s="581" t="str">
        <f>'1.  LRAMVA Summary'!D53</f>
        <v>kWh</v>
      </c>
      <c r="E43" s="581" t="str">
        <f>'1.  LRAMVA Summary'!E53</f>
        <v>kWh</v>
      </c>
      <c r="F43" s="581" t="str">
        <f>'1.  LRAMVA Summary'!F53</f>
        <v>kW</v>
      </c>
      <c r="G43" s="581" t="str">
        <f>'1.  LRAMVA Summary'!G53</f>
        <v>kW</v>
      </c>
      <c r="H43" s="581" t="str">
        <f>'1.  LRAMVA Summary'!H53</f>
        <v>kW</v>
      </c>
      <c r="I43" s="581">
        <f>'1.  LRAMVA Summary'!I53</f>
        <v>0</v>
      </c>
      <c r="J43" s="581">
        <f>'1.  LRAMVA Summary'!J53</f>
        <v>0</v>
      </c>
      <c r="K43" s="581">
        <f>'1.  LRAMVA Summary'!K53</f>
        <v>0</v>
      </c>
      <c r="L43" s="581">
        <f>'1.  LRAMVA Summary'!L53</f>
        <v>0</v>
      </c>
      <c r="M43" s="581">
        <f>'1.  LRAMVA Summary'!M53</f>
        <v>0</v>
      </c>
      <c r="N43" s="581">
        <f>'1.  LRAMVA Summary'!N53</f>
        <v>0</v>
      </c>
      <c r="O43" s="581">
        <f>'1.  LRAMVA Summary'!O53</f>
        <v>0</v>
      </c>
      <c r="P43" s="581">
        <f>'1.  LRAMVA Summary'!P53</f>
        <v>0</v>
      </c>
      <c r="Q43" s="582">
        <f>'1.  LRAMVA Summary'!Q53</f>
        <v>0</v>
      </c>
      <c r="R43" s="169"/>
    </row>
    <row r="44" spans="2:32" s="17" customFormat="1" ht="15.5">
      <c r="B44" s="170">
        <v>2011</v>
      </c>
      <c r="C44" s="532"/>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5">
      <c r="B45" s="170">
        <v>2012</v>
      </c>
      <c r="C45" s="532"/>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5">
      <c r="B46" s="171">
        <v>2013</v>
      </c>
      <c r="C46" s="532"/>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5">
      <c r="B47" s="171">
        <v>2014</v>
      </c>
      <c r="C47" s="455">
        <v>2014</v>
      </c>
      <c r="D47" s="190">
        <f t="shared" ref="D47:Q47" si="6">IF(ISBLANK($C$47),0,IF($C$47=$D$9,HLOOKUP(D43,D14:D18,5,FALSE),HLOOKUP(D43,D29:D33,5,FALSE)))</f>
        <v>9138000</v>
      </c>
      <c r="E47" s="190">
        <f t="shared" si="6"/>
        <v>918000</v>
      </c>
      <c r="F47" s="190">
        <f t="shared" si="6"/>
        <v>56525.715164811285</v>
      </c>
      <c r="G47" s="190">
        <f t="shared" si="6"/>
        <v>1203.4557846211967</v>
      </c>
      <c r="H47" s="190">
        <f t="shared" si="6"/>
        <v>15.731448164982963</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5">
      <c r="B48" s="171">
        <v>2015</v>
      </c>
      <c r="C48" s="455">
        <v>2014</v>
      </c>
      <c r="D48" s="190">
        <f t="shared" ref="D48:Q48" si="7">IF(ISBLANK($C$48),0,IF($C$48=$D$9,HLOOKUP(D43,D14:D18,5,FALSE),HLOOKUP(D43,D29:D33,5,FALSE)))</f>
        <v>9138000</v>
      </c>
      <c r="E48" s="190">
        <f t="shared" si="7"/>
        <v>918000</v>
      </c>
      <c r="F48" s="190">
        <f t="shared" si="7"/>
        <v>56525.715164811285</v>
      </c>
      <c r="G48" s="190">
        <f t="shared" si="7"/>
        <v>1203.4557846211967</v>
      </c>
      <c r="H48" s="190">
        <f t="shared" si="7"/>
        <v>15.731448164982963</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5">
      <c r="B49" s="171">
        <v>2016</v>
      </c>
      <c r="C49" s="455">
        <v>2014</v>
      </c>
      <c r="D49" s="190">
        <f t="shared" ref="D49:Q49" si="8">IF(ISBLANK($C$49),0,IF($C$49=$D$9,HLOOKUP(D43,D14:D18,5,FALSE),HLOOKUP(D43,D29:D33,5,FALSE)))</f>
        <v>9138000</v>
      </c>
      <c r="E49" s="190">
        <f t="shared" si="8"/>
        <v>918000</v>
      </c>
      <c r="F49" s="190">
        <f t="shared" si="8"/>
        <v>56525.715164811285</v>
      </c>
      <c r="G49" s="190">
        <f t="shared" si="8"/>
        <v>1203.4557846211967</v>
      </c>
      <c r="H49" s="190">
        <f t="shared" si="8"/>
        <v>15.731448164982963</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5">
      <c r="B50" s="171">
        <v>2017</v>
      </c>
      <c r="C50" s="455">
        <v>2014</v>
      </c>
      <c r="D50" s="190">
        <f>IF(ISBLANK($C$50),0,IF($C$50=$D$9,HLOOKUP(D43,D14:D18,5,FALSE),HLOOKUP(D43,D29:D33,5,FALSE)))</f>
        <v>9138000</v>
      </c>
      <c r="E50" s="190">
        <f t="shared" ref="E50:I50" si="9">IF(ISBLANK($C$50),0,IF($C$50=$D$9,HLOOKUP(E43,E14:E18,5,FALSE),HLOOKUP(E43,E29:E33,5,FALSE)))</f>
        <v>918000</v>
      </c>
      <c r="F50" s="190">
        <f t="shared" si="9"/>
        <v>56525.715164811285</v>
      </c>
      <c r="G50" s="190">
        <f t="shared" si="9"/>
        <v>1203.4557846211967</v>
      </c>
      <c r="H50" s="190">
        <f t="shared" si="9"/>
        <v>15.731448164982963</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5">
      <c r="B51" s="171">
        <v>2018</v>
      </c>
      <c r="C51" s="455">
        <v>2014</v>
      </c>
      <c r="D51" s="190">
        <f t="shared" ref="D51:Q51" si="11">IF(ISBLANK($C$51),0,IF($C$51=$D$9,HLOOKUP(D43,D14:D18,5,FALSE),HLOOKUP(D43,D29:D33,5,FALSE)))</f>
        <v>9138000</v>
      </c>
      <c r="E51" s="190">
        <f t="shared" si="11"/>
        <v>918000</v>
      </c>
      <c r="F51" s="190">
        <f t="shared" si="11"/>
        <v>56525.715164811285</v>
      </c>
      <c r="G51" s="190">
        <f t="shared" si="11"/>
        <v>1203.4557846211967</v>
      </c>
      <c r="H51" s="190">
        <f t="shared" si="11"/>
        <v>15.731448164982963</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5">
      <c r="B52" s="171">
        <v>2019</v>
      </c>
      <c r="C52" s="455">
        <v>2014</v>
      </c>
      <c r="D52" s="190">
        <f t="shared" ref="D52:Q52" si="12">IF(ISBLANK($C$52),0,IF($C$52=$D$9,HLOOKUP(D43,D14:D18,5,FALSE),HLOOKUP(D43,D29:D33,5,FALSE)))</f>
        <v>9138000</v>
      </c>
      <c r="E52" s="190">
        <f t="shared" si="12"/>
        <v>918000</v>
      </c>
      <c r="F52" s="190">
        <f t="shared" si="12"/>
        <v>56525.715164811285</v>
      </c>
      <c r="G52" s="190">
        <f t="shared" si="12"/>
        <v>1203.4557846211967</v>
      </c>
      <c r="H52" s="190">
        <f t="shared" si="12"/>
        <v>15.731448164982963</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5">
      <c r="B53" s="171">
        <v>2020</v>
      </c>
      <c r="C53" s="455">
        <v>2014</v>
      </c>
      <c r="D53" s="190">
        <f t="shared" ref="D53:Q53" si="13">IF(ISBLANK($C$53),0,IF($C$53=$D$9,HLOOKUP(D43,D14:D18,5,FALSE),HLOOKUP(D43,D29:D33,5,FALSE)))</f>
        <v>9138000</v>
      </c>
      <c r="E53" s="190">
        <f t="shared" si="13"/>
        <v>918000</v>
      </c>
      <c r="F53" s="190">
        <f t="shared" si="13"/>
        <v>56525.715164811285</v>
      </c>
      <c r="G53" s="190">
        <f t="shared" si="13"/>
        <v>1203.4557846211967</v>
      </c>
      <c r="H53" s="190">
        <f t="shared" si="13"/>
        <v>15.731448164982963</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 C47:C53</xm:sqref>
        </x14:dataValidation>
        <x14:dataValidation type="list" allowBlank="1" showInputMessage="1" showErrorMessage="1" xr:uid="{00000000-0002-0000-0600-000001000000}">
          <x14:formula1>
            <xm:f>DropDownList!$E$2:$E$4</xm:f>
          </x14:formula1>
          <xm:sqref>C44:C46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topLeftCell="B1" zoomScale="70" zoomScaleNormal="70" workbookViewId="0">
      <pane xSplit="2" ySplit="14" topLeftCell="E15" activePane="bottomRight" state="frozen"/>
      <selection activeCell="B1" sqref="B1"/>
      <selection pane="topRight" activeCell="D1" sqref="D1"/>
      <selection pane="bottomLeft" activeCell="B15" sqref="B15"/>
      <selection pane="bottomRight" activeCell="B18" sqref="B18"/>
    </sheetView>
  </sheetViews>
  <sheetFormatPr defaultColWidth="9" defaultRowHeight="14.5" outlineLevelRow="1"/>
  <cols>
    <col min="1" max="1" width="6.6328125" style="4" customWidth="1"/>
    <col min="2" max="2" width="36.6328125" style="5" customWidth="1"/>
    <col min="3" max="3" width="17" style="78" customWidth="1"/>
    <col min="4" max="5" width="18" style="5" customWidth="1"/>
    <col min="6" max="6" width="18.6328125" style="5" customWidth="1"/>
    <col min="7" max="8" width="15.36328125" style="5" customWidth="1"/>
    <col min="9" max="9" width="17.26953125" style="5" customWidth="1"/>
    <col min="10" max="13" width="16" style="5" customWidth="1"/>
    <col min="14" max="14" width="19" style="5" customWidth="1"/>
    <col min="15" max="15" width="16.6328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9" t="s">
        <v>171</v>
      </c>
      <c r="C4" s="85" t="s">
        <v>175</v>
      </c>
      <c r="D4" s="85"/>
      <c r="E4" s="49"/>
    </row>
    <row r="5" spans="1:26" s="18" customFormat="1" ht="26.25" hidden="1" customHeight="1" outlineLevel="1" thickBot="1">
      <c r="A5" s="4"/>
      <c r="B5" s="809"/>
      <c r="C5" s="86" t="s">
        <v>172</v>
      </c>
      <c r="D5" s="86"/>
      <c r="E5" s="49"/>
    </row>
    <row r="6" spans="1:26" ht="26.25" hidden="1" customHeight="1" outlineLevel="1" thickBot="1">
      <c r="B6" s="809"/>
      <c r="C6" s="812" t="s">
        <v>550</v>
      </c>
      <c r="D6" s="813"/>
      <c r="F6" s="18"/>
      <c r="M6" s="6"/>
      <c r="N6" s="6"/>
      <c r="O6" s="6"/>
      <c r="P6" s="6"/>
      <c r="Q6" s="6"/>
      <c r="R6" s="6"/>
      <c r="S6" s="6"/>
      <c r="T6" s="6"/>
      <c r="U6" s="6"/>
      <c r="V6" s="6"/>
      <c r="W6" s="6"/>
      <c r="X6" s="6"/>
      <c r="Y6" s="6"/>
      <c r="Z6" s="6"/>
    </row>
    <row r="7" spans="1:26" s="18" customFormat="1" ht="26.25" hidden="1" customHeight="1" outlineLevel="1">
      <c r="A7" s="4"/>
      <c r="B7" s="538"/>
      <c r="M7" s="6"/>
      <c r="N7" s="6"/>
      <c r="O7" s="6"/>
      <c r="P7" s="6"/>
      <c r="Q7" s="6"/>
      <c r="R7" s="6"/>
      <c r="S7" s="6"/>
      <c r="T7" s="6"/>
      <c r="U7" s="6"/>
      <c r="V7" s="6"/>
      <c r="W7" s="6"/>
      <c r="X7" s="6"/>
      <c r="Y7" s="6"/>
      <c r="Z7" s="6"/>
    </row>
    <row r="8" spans="1:26" s="18" customFormat="1" ht="19.5" hidden="1" customHeight="1" outlineLevel="1">
      <c r="A8" s="4"/>
      <c r="B8" s="538" t="s">
        <v>526</v>
      </c>
      <c r="C8" s="591" t="s">
        <v>481</v>
      </c>
      <c r="D8" s="590"/>
      <c r="M8" s="6"/>
      <c r="N8" s="6"/>
      <c r="O8" s="6"/>
      <c r="P8" s="6"/>
      <c r="Q8" s="6"/>
      <c r="R8" s="6"/>
      <c r="S8" s="6"/>
      <c r="T8" s="6"/>
      <c r="U8" s="6"/>
      <c r="V8" s="6"/>
      <c r="W8" s="6"/>
      <c r="X8" s="6"/>
      <c r="Y8" s="6"/>
      <c r="Z8" s="6"/>
    </row>
    <row r="9" spans="1:26" s="18" customFormat="1" ht="19.5" hidden="1" customHeight="1" outlineLevel="1">
      <c r="A9" s="4"/>
      <c r="B9" s="538"/>
      <c r="C9" s="591" t="s">
        <v>527</v>
      </c>
      <c r="D9" s="590"/>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0"/>
    </row>
    <row r="12" spans="1:26" ht="58.5" customHeight="1">
      <c r="B12" s="807" t="s">
        <v>612</v>
      </c>
      <c r="C12" s="807"/>
      <c r="D12" s="807"/>
      <c r="E12" s="807"/>
      <c r="F12" s="807"/>
      <c r="G12" s="807"/>
      <c r="H12" s="807"/>
      <c r="I12" s="807"/>
      <c r="J12" s="807"/>
      <c r="K12" s="807"/>
      <c r="L12" s="807"/>
      <c r="M12" s="807"/>
      <c r="N12" s="807"/>
      <c r="O12" s="807"/>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1"/>
      <c r="C14" s="471" t="s">
        <v>41</v>
      </c>
      <c r="D14" s="472" t="s">
        <v>562</v>
      </c>
      <c r="E14" s="472" t="s">
        <v>563</v>
      </c>
      <c r="F14" s="472" t="s">
        <v>564</v>
      </c>
      <c r="G14" s="472" t="s">
        <v>796</v>
      </c>
      <c r="H14" s="472" t="s">
        <v>797</v>
      </c>
      <c r="I14" s="472" t="s">
        <v>798</v>
      </c>
      <c r="J14" s="472" t="s">
        <v>799</v>
      </c>
      <c r="K14" s="472" t="s">
        <v>800</v>
      </c>
      <c r="L14" s="472" t="s">
        <v>801</v>
      </c>
      <c r="M14" s="472" t="s">
        <v>802</v>
      </c>
      <c r="N14" s="472" t="s">
        <v>803</v>
      </c>
      <c r="O14" s="472" t="s">
        <v>804</v>
      </c>
      <c r="P14" s="7"/>
    </row>
    <row r="15" spans="1:26" s="7" customFormat="1" ht="18.75" customHeight="1">
      <c r="B15" s="473" t="s">
        <v>188</v>
      </c>
      <c r="C15" s="810"/>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805"/>
      <c r="D16" s="477"/>
      <c r="E16" s="477"/>
      <c r="F16" s="477"/>
      <c r="G16" s="477">
        <v>0</v>
      </c>
      <c r="H16" s="477">
        <v>0</v>
      </c>
      <c r="I16" s="477">
        <v>0</v>
      </c>
      <c r="J16" s="477">
        <v>0</v>
      </c>
      <c r="K16" s="477">
        <v>0</v>
      </c>
      <c r="L16" s="477">
        <v>0</v>
      </c>
      <c r="M16" s="477">
        <v>0</v>
      </c>
      <c r="N16" s="477">
        <v>0</v>
      </c>
      <c r="O16" s="477">
        <v>0</v>
      </c>
    </row>
    <row r="17" spans="1:15" s="111" customFormat="1" ht="17.25" customHeight="1">
      <c r="B17" s="478" t="s">
        <v>559</v>
      </c>
      <c r="C17" s="811"/>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79" t="str">
        <f>'1.  LRAMVA Summary'!B29</f>
        <v>Residential</v>
      </c>
      <c r="C18" s="804" t="str">
        <f>'2. LRAMVA Threshold'!D43</f>
        <v>kWh</v>
      </c>
      <c r="D18" s="46"/>
      <c r="E18" s="46"/>
      <c r="F18" s="46"/>
      <c r="G18" s="46">
        <v>1.43E-2</v>
      </c>
      <c r="H18" s="46">
        <v>1.5699999999999999E-2</v>
      </c>
      <c r="I18" s="46">
        <v>1.5900000000000001E-2</v>
      </c>
      <c r="J18" s="46">
        <v>1.21E-2</v>
      </c>
      <c r="K18" s="46">
        <v>8.2000000000000007E-3</v>
      </c>
      <c r="L18" s="46">
        <v>4.1000000000000003E-3</v>
      </c>
      <c r="M18" s="46">
        <v>0</v>
      </c>
      <c r="N18" s="46">
        <v>0</v>
      </c>
      <c r="O18" s="46">
        <v>0</v>
      </c>
    </row>
    <row r="19" spans="1:15" s="7" customFormat="1" ht="15" customHeight="1" outlineLevel="1">
      <c r="B19" s="534" t="s">
        <v>510</v>
      </c>
      <c r="C19" s="805"/>
      <c r="D19" s="46"/>
      <c r="E19" s="46"/>
      <c r="F19" s="46"/>
      <c r="G19" s="46"/>
      <c r="H19" s="46"/>
      <c r="I19" s="46"/>
      <c r="J19" s="46"/>
      <c r="K19" s="46"/>
      <c r="L19" s="46"/>
      <c r="M19" s="46"/>
      <c r="N19" s="46"/>
      <c r="O19" s="69"/>
    </row>
    <row r="20" spans="1:15" s="7" customFormat="1" ht="15" customHeight="1" outlineLevel="1">
      <c r="B20" s="534" t="s">
        <v>511</v>
      </c>
      <c r="C20" s="805"/>
      <c r="D20" s="46"/>
      <c r="E20" s="46"/>
      <c r="F20" s="46"/>
      <c r="G20" s="46"/>
      <c r="H20" s="46"/>
      <c r="I20" s="46"/>
      <c r="J20" s="46"/>
      <c r="K20" s="46"/>
      <c r="L20" s="46"/>
      <c r="M20" s="46"/>
      <c r="N20" s="46"/>
      <c r="O20" s="69"/>
    </row>
    <row r="21" spans="1:15" s="7" customFormat="1" ht="15" customHeight="1" outlineLevel="1">
      <c r="B21" s="534" t="s">
        <v>489</v>
      </c>
      <c r="C21" s="805"/>
      <c r="D21" s="46"/>
      <c r="E21" s="46"/>
      <c r="F21" s="46"/>
      <c r="G21" s="46"/>
      <c r="H21" s="46"/>
      <c r="I21" s="46"/>
      <c r="J21" s="46"/>
      <c r="K21" s="46"/>
      <c r="L21" s="46"/>
      <c r="M21" s="46"/>
      <c r="N21" s="46"/>
      <c r="O21" s="69"/>
    </row>
    <row r="22" spans="1:15" s="7" customFormat="1" ht="14.25" customHeight="1">
      <c r="B22" s="534" t="s">
        <v>512</v>
      </c>
      <c r="C22" s="806"/>
      <c r="D22" s="65">
        <f>SUM(D18:D21)</f>
        <v>0</v>
      </c>
      <c r="E22" s="65">
        <f>SUM(E18:E21)</f>
        <v>0</v>
      </c>
      <c r="F22" s="65">
        <f>SUM(F18:F21)</f>
        <v>0</v>
      </c>
      <c r="G22" s="65">
        <f t="shared" ref="G22:N22" si="2">SUM(G18:G21)</f>
        <v>1.43E-2</v>
      </c>
      <c r="H22" s="65">
        <f t="shared" si="2"/>
        <v>1.5699999999999999E-2</v>
      </c>
      <c r="I22" s="65">
        <f t="shared" si="2"/>
        <v>1.5900000000000001E-2</v>
      </c>
      <c r="J22" s="65">
        <f t="shared" si="2"/>
        <v>1.21E-2</v>
      </c>
      <c r="K22" s="65">
        <f t="shared" si="2"/>
        <v>8.2000000000000007E-3</v>
      </c>
      <c r="L22" s="65">
        <f t="shared" si="2"/>
        <v>4.1000000000000003E-3</v>
      </c>
      <c r="M22" s="65">
        <f t="shared" si="2"/>
        <v>0</v>
      </c>
      <c r="N22" s="65">
        <f t="shared" si="2"/>
        <v>0</v>
      </c>
      <c r="O22" s="76"/>
    </row>
    <row r="23" spans="1:15" s="63" customFormat="1">
      <c r="A23" s="62"/>
      <c r="B23" s="491" t="s">
        <v>513</v>
      </c>
      <c r="C23" s="481"/>
      <c r="D23" s="482"/>
      <c r="E23" s="483">
        <f>ROUND(SUM(D22*E16+E22*E17)/12,4)</f>
        <v>0</v>
      </c>
      <c r="F23" s="483">
        <f>ROUND(SUM(E22*F16+F22*F17)/12,4)</f>
        <v>0</v>
      </c>
      <c r="G23" s="483">
        <f>ROUND(SUM(F22*G16+G22*G17)/12,4)</f>
        <v>1.43E-2</v>
      </c>
      <c r="H23" s="483">
        <f>ROUND(SUM(G22*H16+H22*H17)/12,4)</f>
        <v>1.5699999999999999E-2</v>
      </c>
      <c r="I23" s="483">
        <f>ROUND(SUM(H22*I16+I22*I17)/12,4)</f>
        <v>1.5900000000000001E-2</v>
      </c>
      <c r="J23" s="483">
        <f t="shared" ref="J23:N23" si="3">ROUND(SUM(I22*J16+J22*J17)/12,4)</f>
        <v>1.21E-2</v>
      </c>
      <c r="K23" s="483">
        <f t="shared" si="3"/>
        <v>8.2000000000000007E-3</v>
      </c>
      <c r="L23" s="483">
        <f t="shared" si="3"/>
        <v>4.1000000000000003E-3</v>
      </c>
      <c r="M23" s="483">
        <f>ROUND(SUM(L22*M16+M22*M17)/12,4)</f>
        <v>0</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1" t="str">
        <f>'1.  LRAMVA Summary'!B30</f>
        <v>GS&lt;50 kW</v>
      </c>
      <c r="C25" s="804" t="str">
        <f>'2. LRAMVA Threshold'!E43</f>
        <v>kWh</v>
      </c>
      <c r="D25" s="46"/>
      <c r="E25" s="46"/>
      <c r="F25" s="46"/>
      <c r="G25" s="46">
        <v>1.4200000000000001E-2</v>
      </c>
      <c r="H25" s="46">
        <v>1.5299999999999999E-2</v>
      </c>
      <c r="I25" s="46">
        <v>1.55E-2</v>
      </c>
      <c r="J25" s="46">
        <v>1.5800000000000002E-2</v>
      </c>
      <c r="K25" s="46">
        <v>1.61E-2</v>
      </c>
      <c r="L25" s="46">
        <v>1.6199999999999999E-2</v>
      </c>
      <c r="M25" s="46">
        <v>1.6400000000000001E-2</v>
      </c>
      <c r="N25" s="46">
        <v>1.67E-2</v>
      </c>
      <c r="O25" s="69"/>
    </row>
    <row r="26" spans="1:15" s="18" customFormat="1" outlineLevel="1">
      <c r="A26" s="4"/>
      <c r="B26" s="534" t="s">
        <v>510</v>
      </c>
      <c r="C26" s="805"/>
      <c r="D26" s="46"/>
      <c r="E26" s="46"/>
      <c r="F26" s="46"/>
      <c r="G26" s="46"/>
      <c r="H26" s="46"/>
      <c r="I26" s="46"/>
      <c r="J26" s="46"/>
      <c r="K26" s="46"/>
      <c r="L26" s="46"/>
      <c r="M26" s="46"/>
      <c r="N26" s="46"/>
      <c r="O26" s="69"/>
    </row>
    <row r="27" spans="1:15" s="18" customFormat="1" outlineLevel="1">
      <c r="A27" s="4"/>
      <c r="B27" s="534" t="s">
        <v>511</v>
      </c>
      <c r="C27" s="805"/>
      <c r="D27" s="46"/>
      <c r="E27" s="46"/>
      <c r="F27" s="46"/>
      <c r="G27" s="46"/>
      <c r="H27" s="46"/>
      <c r="I27" s="46"/>
      <c r="J27" s="46"/>
      <c r="K27" s="46"/>
      <c r="L27" s="46"/>
      <c r="M27" s="46"/>
      <c r="N27" s="46"/>
      <c r="O27" s="69"/>
    </row>
    <row r="28" spans="1:15" s="18" customFormat="1" outlineLevel="1">
      <c r="A28" s="4"/>
      <c r="B28" s="534" t="s">
        <v>489</v>
      </c>
      <c r="C28" s="805"/>
      <c r="D28" s="46"/>
      <c r="E28" s="46"/>
      <c r="F28" s="46"/>
      <c r="G28" s="46"/>
      <c r="H28" s="46"/>
      <c r="I28" s="46"/>
      <c r="J28" s="46"/>
      <c r="K28" s="46"/>
      <c r="L28" s="46"/>
      <c r="M28" s="46"/>
      <c r="N28" s="46"/>
      <c r="O28" s="69"/>
    </row>
    <row r="29" spans="1:15" s="18" customFormat="1">
      <c r="A29" s="4"/>
      <c r="B29" s="534" t="s">
        <v>512</v>
      </c>
      <c r="C29" s="806"/>
      <c r="D29" s="65">
        <f>SUM(D25:D28)</f>
        <v>0</v>
      </c>
      <c r="E29" s="65">
        <f t="shared" ref="E29:N29" si="4">SUM(E25:E28)</f>
        <v>0</v>
      </c>
      <c r="F29" s="65">
        <f t="shared" si="4"/>
        <v>0</v>
      </c>
      <c r="G29" s="65">
        <f t="shared" si="4"/>
        <v>1.4200000000000001E-2</v>
      </c>
      <c r="H29" s="65">
        <f t="shared" si="4"/>
        <v>1.5299999999999999E-2</v>
      </c>
      <c r="I29" s="65">
        <f t="shared" si="4"/>
        <v>1.55E-2</v>
      </c>
      <c r="J29" s="65">
        <f t="shared" si="4"/>
        <v>1.5800000000000002E-2</v>
      </c>
      <c r="K29" s="65">
        <f t="shared" si="4"/>
        <v>1.61E-2</v>
      </c>
      <c r="L29" s="65">
        <f t="shared" si="4"/>
        <v>1.6199999999999999E-2</v>
      </c>
      <c r="M29" s="65">
        <f t="shared" si="4"/>
        <v>1.6400000000000001E-2</v>
      </c>
      <c r="N29" s="65">
        <f t="shared" si="4"/>
        <v>1.67E-2</v>
      </c>
      <c r="O29" s="76"/>
    </row>
    <row r="30" spans="1:15" s="18" customFormat="1">
      <c r="A30" s="4"/>
      <c r="B30" s="491" t="s">
        <v>513</v>
      </c>
      <c r="C30" s="487"/>
      <c r="D30" s="71"/>
      <c r="E30" s="483">
        <f>ROUND(SUM(D29*E16+E29*E17)/12,4)</f>
        <v>0</v>
      </c>
      <c r="F30" s="483">
        <f t="shared" ref="F30:M30" si="5">ROUND(SUM(E29*F16+F29*F17)/12,4)</f>
        <v>0</v>
      </c>
      <c r="G30" s="483">
        <f t="shared" si="5"/>
        <v>1.4200000000000001E-2</v>
      </c>
      <c r="H30" s="483">
        <f t="shared" si="5"/>
        <v>1.5299999999999999E-2</v>
      </c>
      <c r="I30" s="483">
        <f t="shared" si="5"/>
        <v>1.55E-2</v>
      </c>
      <c r="J30" s="483">
        <f>ROUND(SUM(I29*J16+J29*J17)/12,4)</f>
        <v>1.5800000000000002E-2</v>
      </c>
      <c r="K30" s="483">
        <f t="shared" si="5"/>
        <v>1.61E-2</v>
      </c>
      <c r="L30" s="483">
        <f t="shared" si="5"/>
        <v>1.6199999999999999E-2</v>
      </c>
      <c r="M30" s="483">
        <f t="shared" si="5"/>
        <v>1.6400000000000001E-2</v>
      </c>
      <c r="N30" s="483">
        <f>ROUND(SUM(M29*N16+N29*N17)/12,4)</f>
        <v>1.67E-2</v>
      </c>
      <c r="O30" s="488"/>
    </row>
    <row r="31" spans="1:15" s="18" customFormat="1">
      <c r="A31" s="4"/>
      <c r="B31" s="480"/>
      <c r="C31" s="489"/>
      <c r="D31" s="490"/>
      <c r="E31" s="490"/>
      <c r="F31" s="490"/>
      <c r="G31" s="490"/>
      <c r="H31" s="490"/>
      <c r="I31" s="490"/>
      <c r="J31" s="490"/>
      <c r="K31" s="490"/>
      <c r="L31" s="490"/>
      <c r="M31" s="490"/>
      <c r="N31" s="486"/>
      <c r="O31" s="488"/>
    </row>
    <row r="32" spans="1:15" s="64" customFormat="1" ht="14">
      <c r="B32" s="601" t="str">
        <f>'1.  LRAMVA Summary'!B31</f>
        <v>GS&gt;50 kW</v>
      </c>
      <c r="C32" s="804" t="str">
        <f>'2. LRAMVA Threshold'!F43</f>
        <v>kW</v>
      </c>
      <c r="D32" s="46"/>
      <c r="E32" s="46"/>
      <c r="F32" s="46"/>
      <c r="G32" s="46">
        <v>3.6776</v>
      </c>
      <c r="H32" s="46">
        <v>4.6319999999999997</v>
      </c>
      <c r="I32" s="46">
        <v>4.6852999999999998</v>
      </c>
      <c r="J32" s="46">
        <v>4.7625999999999999</v>
      </c>
      <c r="K32" s="46">
        <v>4.8388</v>
      </c>
      <c r="L32" s="46">
        <v>4.8822999999999999</v>
      </c>
      <c r="M32" s="46">
        <v>4.9409000000000001</v>
      </c>
      <c r="N32" s="46">
        <v>5.0248999999999997</v>
      </c>
      <c r="O32" s="69"/>
    </row>
    <row r="33" spans="1:15" s="18" customFormat="1" outlineLevel="1">
      <c r="A33" s="4"/>
      <c r="B33" s="534" t="s">
        <v>510</v>
      </c>
      <c r="C33" s="805"/>
      <c r="D33" s="46"/>
      <c r="E33" s="46"/>
      <c r="F33" s="46"/>
      <c r="G33" s="46"/>
      <c r="H33" s="46"/>
      <c r="I33" s="46"/>
      <c r="J33" s="46"/>
      <c r="K33" s="46"/>
      <c r="L33" s="46"/>
      <c r="M33" s="46"/>
      <c r="N33" s="46"/>
      <c r="O33" s="69"/>
    </row>
    <row r="34" spans="1:15" s="18" customFormat="1" outlineLevel="1">
      <c r="A34" s="4"/>
      <c r="B34" s="534" t="s">
        <v>511</v>
      </c>
      <c r="C34" s="805"/>
      <c r="D34" s="46"/>
      <c r="E34" s="46"/>
      <c r="F34" s="46"/>
      <c r="G34" s="46"/>
      <c r="H34" s="46"/>
      <c r="I34" s="46"/>
      <c r="J34" s="46"/>
      <c r="K34" s="46"/>
      <c r="L34" s="46"/>
      <c r="M34" s="46"/>
      <c r="N34" s="46"/>
      <c r="O34" s="69"/>
    </row>
    <row r="35" spans="1:15" s="18" customFormat="1" outlineLevel="1">
      <c r="A35" s="4"/>
      <c r="B35" s="534" t="s">
        <v>489</v>
      </c>
      <c r="C35" s="805"/>
      <c r="D35" s="46"/>
      <c r="E35" s="46"/>
      <c r="F35" s="46"/>
      <c r="G35" s="46"/>
      <c r="H35" s="46"/>
      <c r="I35" s="46"/>
      <c r="J35" s="46"/>
      <c r="K35" s="46"/>
      <c r="L35" s="46"/>
      <c r="M35" s="46"/>
      <c r="N35" s="46"/>
      <c r="O35" s="69"/>
    </row>
    <row r="36" spans="1:15" s="18" customFormat="1">
      <c r="A36" s="4"/>
      <c r="B36" s="534" t="s">
        <v>512</v>
      </c>
      <c r="C36" s="806"/>
      <c r="D36" s="65">
        <f>SUM(D32:D35)</f>
        <v>0</v>
      </c>
      <c r="E36" s="65">
        <f>SUM(E32:E35)</f>
        <v>0</v>
      </c>
      <c r="F36" s="65">
        <f t="shared" ref="F36:M36" si="6">SUM(F32:F35)</f>
        <v>0</v>
      </c>
      <c r="G36" s="65">
        <f t="shared" si="6"/>
        <v>3.6776</v>
      </c>
      <c r="H36" s="65">
        <f t="shared" si="6"/>
        <v>4.6319999999999997</v>
      </c>
      <c r="I36" s="65">
        <f t="shared" si="6"/>
        <v>4.6852999999999998</v>
      </c>
      <c r="J36" s="65">
        <f t="shared" si="6"/>
        <v>4.7625999999999999</v>
      </c>
      <c r="K36" s="65">
        <f t="shared" si="6"/>
        <v>4.8388</v>
      </c>
      <c r="L36" s="65">
        <f t="shared" si="6"/>
        <v>4.8822999999999999</v>
      </c>
      <c r="M36" s="65">
        <f t="shared" si="6"/>
        <v>4.9409000000000001</v>
      </c>
      <c r="N36" s="65">
        <f>SUM(N32:N35)</f>
        <v>5.0248999999999997</v>
      </c>
      <c r="O36" s="76"/>
    </row>
    <row r="37" spans="1:15" s="18" customFormat="1">
      <c r="A37" s="4"/>
      <c r="B37" s="491" t="s">
        <v>513</v>
      </c>
      <c r="C37" s="487"/>
      <c r="D37" s="71"/>
      <c r="E37" s="483">
        <f t="shared" ref="E37:M37" si="7">ROUND(SUM(D36*E16+E36*E17)/12,4)</f>
        <v>0</v>
      </c>
      <c r="F37" s="483">
        <f t="shared" si="7"/>
        <v>0</v>
      </c>
      <c r="G37" s="483">
        <f t="shared" si="7"/>
        <v>3.6776</v>
      </c>
      <c r="H37" s="483">
        <f t="shared" si="7"/>
        <v>4.6319999999999997</v>
      </c>
      <c r="I37" s="483">
        <f t="shared" si="7"/>
        <v>4.6852999999999998</v>
      </c>
      <c r="J37" s="483">
        <f t="shared" si="7"/>
        <v>4.7625999999999999</v>
      </c>
      <c r="K37" s="483">
        <f t="shared" si="7"/>
        <v>4.8388</v>
      </c>
      <c r="L37" s="483">
        <f t="shared" si="7"/>
        <v>4.8822999999999999</v>
      </c>
      <c r="M37" s="483">
        <f t="shared" si="7"/>
        <v>4.9409000000000001</v>
      </c>
      <c r="N37" s="483">
        <f>ROUND(SUM(M36*N16+N36*N17)/12,4)</f>
        <v>5.0248999999999997</v>
      </c>
      <c r="O37" s="488"/>
    </row>
    <row r="38" spans="1:15" s="70" customFormat="1" ht="15.75" customHeight="1">
      <c r="B38" s="491"/>
      <c r="C38" s="487"/>
      <c r="D38" s="71"/>
      <c r="E38" s="71"/>
      <c r="F38" s="71"/>
      <c r="G38" s="71"/>
      <c r="H38" s="71"/>
      <c r="I38" s="71"/>
      <c r="J38" s="71"/>
      <c r="K38" s="71"/>
      <c r="L38" s="486"/>
      <c r="M38" s="486"/>
      <c r="N38" s="486"/>
      <c r="O38" s="492"/>
    </row>
    <row r="39" spans="1:15" s="64" customFormat="1" ht="14">
      <c r="A39" s="62"/>
      <c r="B39" s="601" t="str">
        <f>'1.  LRAMVA Summary'!B32</f>
        <v>GS&gt;1,000 kW</v>
      </c>
      <c r="C39" s="804" t="str">
        <f>'2. LRAMVA Threshold'!G43</f>
        <v>kW</v>
      </c>
      <c r="D39" s="46"/>
      <c r="E39" s="46"/>
      <c r="F39" s="46"/>
      <c r="G39" s="46">
        <v>1.8569</v>
      </c>
      <c r="H39" s="46">
        <v>2.6884000000000001</v>
      </c>
      <c r="I39" s="46">
        <v>2.7193000000000001</v>
      </c>
      <c r="J39" s="46">
        <v>2.7642000000000002</v>
      </c>
      <c r="K39" s="46">
        <v>2.8083999999999998</v>
      </c>
      <c r="L39" s="46">
        <v>2.8336999999999999</v>
      </c>
      <c r="M39" s="46">
        <v>2.8677000000000001</v>
      </c>
      <c r="N39" s="46">
        <v>2.9165000000000001</v>
      </c>
      <c r="O39" s="69"/>
    </row>
    <row r="40" spans="1:15" s="18" customFormat="1" outlineLevel="1">
      <c r="A40" s="4"/>
      <c r="B40" s="534" t="s">
        <v>510</v>
      </c>
      <c r="C40" s="805"/>
      <c r="D40" s="46"/>
      <c r="E40" s="46"/>
      <c r="F40" s="46"/>
      <c r="G40" s="46"/>
      <c r="H40" s="46"/>
      <c r="I40" s="46"/>
      <c r="J40" s="46"/>
      <c r="K40" s="46"/>
      <c r="L40" s="46"/>
      <c r="M40" s="46"/>
      <c r="N40" s="46"/>
      <c r="O40" s="69"/>
    </row>
    <row r="41" spans="1:15" s="18" customFormat="1" outlineLevel="1">
      <c r="A41" s="4"/>
      <c r="B41" s="534" t="s">
        <v>511</v>
      </c>
      <c r="C41" s="805"/>
      <c r="D41" s="46"/>
      <c r="E41" s="46"/>
      <c r="F41" s="46"/>
      <c r="G41" s="46"/>
      <c r="H41" s="46"/>
      <c r="I41" s="46"/>
      <c r="J41" s="46"/>
      <c r="K41" s="46"/>
      <c r="L41" s="46"/>
      <c r="M41" s="46"/>
      <c r="N41" s="46"/>
      <c r="O41" s="69"/>
    </row>
    <row r="42" spans="1:15" s="18" customFormat="1" outlineLevel="1">
      <c r="A42" s="4"/>
      <c r="B42" s="534" t="s">
        <v>489</v>
      </c>
      <c r="C42" s="805"/>
      <c r="D42" s="46"/>
      <c r="E42" s="46"/>
      <c r="F42" s="46"/>
      <c r="G42" s="46"/>
      <c r="H42" s="46"/>
      <c r="I42" s="46"/>
      <c r="J42" s="46"/>
      <c r="K42" s="46"/>
      <c r="L42" s="46"/>
      <c r="M42" s="46"/>
      <c r="N42" s="46"/>
      <c r="O42" s="69"/>
    </row>
    <row r="43" spans="1:15" s="18" customFormat="1">
      <c r="A43" s="4"/>
      <c r="B43" s="534" t="s">
        <v>512</v>
      </c>
      <c r="C43" s="806"/>
      <c r="D43" s="65">
        <f>SUM(D39:D42)</f>
        <v>0</v>
      </c>
      <c r="E43" s="65">
        <f t="shared" ref="E43:N43" si="8">SUM(E39:E42)</f>
        <v>0</v>
      </c>
      <c r="F43" s="65">
        <f t="shared" si="8"/>
        <v>0</v>
      </c>
      <c r="G43" s="65">
        <f t="shared" si="8"/>
        <v>1.8569</v>
      </c>
      <c r="H43" s="65">
        <f t="shared" si="8"/>
        <v>2.6884000000000001</v>
      </c>
      <c r="I43" s="65">
        <f t="shared" si="8"/>
        <v>2.7193000000000001</v>
      </c>
      <c r="J43" s="65">
        <f t="shared" si="8"/>
        <v>2.7642000000000002</v>
      </c>
      <c r="K43" s="65">
        <f t="shared" si="8"/>
        <v>2.8083999999999998</v>
      </c>
      <c r="L43" s="65">
        <f t="shared" si="8"/>
        <v>2.8336999999999999</v>
      </c>
      <c r="M43" s="65">
        <f t="shared" si="8"/>
        <v>2.8677000000000001</v>
      </c>
      <c r="N43" s="65">
        <f t="shared" si="8"/>
        <v>2.9165000000000001</v>
      </c>
      <c r="O43" s="76"/>
    </row>
    <row r="44" spans="1:15" s="14" customFormat="1">
      <c r="A44" s="72"/>
      <c r="B44" s="491" t="s">
        <v>513</v>
      </c>
      <c r="C44" s="487"/>
      <c r="D44" s="71"/>
      <c r="E44" s="483">
        <f t="shared" ref="E44:M44" si="9">ROUND(SUM(D43*E16+E43*E17)/12,4)</f>
        <v>0</v>
      </c>
      <c r="F44" s="483">
        <f t="shared" si="9"/>
        <v>0</v>
      </c>
      <c r="G44" s="483">
        <f t="shared" si="9"/>
        <v>1.8569</v>
      </c>
      <c r="H44" s="483">
        <f t="shared" si="9"/>
        <v>2.6884000000000001</v>
      </c>
      <c r="I44" s="483">
        <f t="shared" si="9"/>
        <v>2.7193000000000001</v>
      </c>
      <c r="J44" s="483">
        <f t="shared" si="9"/>
        <v>2.7642000000000002</v>
      </c>
      <c r="K44" s="483">
        <f t="shared" si="9"/>
        <v>2.8083999999999998</v>
      </c>
      <c r="L44" s="483">
        <f t="shared" si="9"/>
        <v>2.8336999999999999</v>
      </c>
      <c r="M44" s="483">
        <f t="shared" si="9"/>
        <v>2.8677000000000001</v>
      </c>
      <c r="N44" s="483">
        <f>ROUND(SUM(M43*N16+N43*N17)/12,4)</f>
        <v>2.9165000000000001</v>
      </c>
      <c r="O44" s="488"/>
    </row>
    <row r="45" spans="1:15" s="70" customFormat="1" ht="14">
      <c r="A45" s="72"/>
      <c r="B45" s="491"/>
      <c r="C45" s="487"/>
      <c r="D45" s="71"/>
      <c r="E45" s="71"/>
      <c r="F45" s="71"/>
      <c r="G45" s="71"/>
      <c r="H45" s="71"/>
      <c r="I45" s="71"/>
      <c r="J45" s="71"/>
      <c r="K45" s="71"/>
      <c r="L45" s="486"/>
      <c r="M45" s="486"/>
      <c r="N45" s="486"/>
      <c r="O45" s="492"/>
    </row>
    <row r="46" spans="1:15" s="64" customFormat="1" ht="14">
      <c r="A46" s="62"/>
      <c r="B46" s="601" t="str">
        <f>'1.  LRAMVA Summary'!B33</f>
        <v>Street Lighting</v>
      </c>
      <c r="C46" s="804" t="str">
        <f>'2. LRAMVA Threshold'!H43</f>
        <v>kW</v>
      </c>
      <c r="D46" s="46"/>
      <c r="E46" s="46"/>
      <c r="F46" s="46"/>
      <c r="G46" s="46">
        <v>19.033799999999999</v>
      </c>
      <c r="H46" s="46">
        <v>22.639199999999999</v>
      </c>
      <c r="I46" s="46">
        <v>22.8996</v>
      </c>
      <c r="J46" s="46">
        <v>23.2774</v>
      </c>
      <c r="K46" s="46">
        <v>23.649799999999999</v>
      </c>
      <c r="L46" s="46">
        <v>23.8626</v>
      </c>
      <c r="M46" s="46">
        <v>24.149000000000001</v>
      </c>
      <c r="N46" s="46">
        <v>24.5595</v>
      </c>
      <c r="O46" s="69"/>
    </row>
    <row r="47" spans="1:15" s="18" customFormat="1" outlineLevel="1">
      <c r="A47" s="4"/>
      <c r="B47" s="534" t="s">
        <v>510</v>
      </c>
      <c r="C47" s="805"/>
      <c r="D47" s="46"/>
      <c r="E47" s="46"/>
      <c r="F47" s="46"/>
      <c r="G47" s="46"/>
      <c r="H47" s="46"/>
      <c r="I47" s="46"/>
      <c r="J47" s="46"/>
      <c r="K47" s="46"/>
      <c r="L47" s="46"/>
      <c r="M47" s="46"/>
      <c r="N47" s="46"/>
      <c r="O47" s="69"/>
    </row>
    <row r="48" spans="1:15" s="18" customFormat="1" outlineLevel="1">
      <c r="A48" s="4"/>
      <c r="B48" s="534" t="s">
        <v>511</v>
      </c>
      <c r="C48" s="805"/>
      <c r="D48" s="46"/>
      <c r="E48" s="46"/>
      <c r="F48" s="46"/>
      <c r="G48" s="46"/>
      <c r="H48" s="46"/>
      <c r="I48" s="46"/>
      <c r="J48" s="46"/>
      <c r="K48" s="46"/>
      <c r="L48" s="46"/>
      <c r="M48" s="46"/>
      <c r="N48" s="46"/>
      <c r="O48" s="69"/>
    </row>
    <row r="49" spans="1:15" s="18" customFormat="1" outlineLevel="1">
      <c r="A49" s="4"/>
      <c r="B49" s="534" t="s">
        <v>489</v>
      </c>
      <c r="C49" s="805"/>
      <c r="D49" s="46"/>
      <c r="E49" s="46"/>
      <c r="F49" s="46"/>
      <c r="G49" s="46"/>
      <c r="H49" s="46"/>
      <c r="I49" s="46"/>
      <c r="J49" s="46"/>
      <c r="K49" s="46"/>
      <c r="L49" s="46"/>
      <c r="M49" s="46"/>
      <c r="N49" s="46"/>
      <c r="O49" s="69"/>
    </row>
    <row r="50" spans="1:15" s="18" customFormat="1">
      <c r="A50" s="4"/>
      <c r="B50" s="534" t="s">
        <v>512</v>
      </c>
      <c r="C50" s="806"/>
      <c r="D50" s="65">
        <f>SUM(D46:D49)</f>
        <v>0</v>
      </c>
      <c r="E50" s="65">
        <f t="shared" ref="E50:N50" si="10">SUM(E46:E49)</f>
        <v>0</v>
      </c>
      <c r="F50" s="65">
        <f t="shared" si="10"/>
        <v>0</v>
      </c>
      <c r="G50" s="65">
        <f t="shared" si="10"/>
        <v>19.033799999999999</v>
      </c>
      <c r="H50" s="65">
        <f t="shared" si="10"/>
        <v>22.639199999999999</v>
      </c>
      <c r="I50" s="65">
        <f t="shared" si="10"/>
        <v>22.8996</v>
      </c>
      <c r="J50" s="65">
        <f t="shared" si="10"/>
        <v>23.2774</v>
      </c>
      <c r="K50" s="65">
        <f t="shared" si="10"/>
        <v>23.649799999999999</v>
      </c>
      <c r="L50" s="65">
        <f t="shared" si="10"/>
        <v>23.8626</v>
      </c>
      <c r="M50" s="65">
        <f t="shared" si="10"/>
        <v>24.149000000000001</v>
      </c>
      <c r="N50" s="65">
        <f t="shared" si="10"/>
        <v>24.5595</v>
      </c>
      <c r="O50" s="76"/>
    </row>
    <row r="51" spans="1:15" s="14" customFormat="1">
      <c r="A51" s="72"/>
      <c r="B51" s="491" t="s">
        <v>513</v>
      </c>
      <c r="C51" s="487"/>
      <c r="D51" s="71"/>
      <c r="E51" s="483">
        <f t="shared" ref="E51:M51" si="11">ROUND(SUM(D50*E16+E50*E17)/12,4)</f>
        <v>0</v>
      </c>
      <c r="F51" s="483">
        <f t="shared" si="11"/>
        <v>0</v>
      </c>
      <c r="G51" s="483">
        <f t="shared" si="11"/>
        <v>19.033799999999999</v>
      </c>
      <c r="H51" s="483">
        <f t="shared" si="11"/>
        <v>22.639199999999999</v>
      </c>
      <c r="I51" s="483">
        <f t="shared" si="11"/>
        <v>22.8996</v>
      </c>
      <c r="J51" s="483">
        <f t="shared" si="11"/>
        <v>23.2774</v>
      </c>
      <c r="K51" s="483">
        <f t="shared" si="11"/>
        <v>23.649799999999999</v>
      </c>
      <c r="L51" s="483">
        <f t="shared" si="11"/>
        <v>23.8626</v>
      </c>
      <c r="M51" s="483">
        <f t="shared" si="11"/>
        <v>24.149000000000001</v>
      </c>
      <c r="N51" s="483">
        <f>ROUND(SUM(M50*N16+N50*N17)/12,4)</f>
        <v>24.5595</v>
      </c>
      <c r="O51" s="488"/>
    </row>
    <row r="52" spans="1:15" s="70" customFormat="1" ht="14">
      <c r="A52" s="72"/>
      <c r="B52" s="491"/>
      <c r="C52" s="487"/>
      <c r="D52" s="71"/>
      <c r="E52" s="71"/>
      <c r="F52" s="71"/>
      <c r="G52" s="71"/>
      <c r="H52" s="71"/>
      <c r="I52" s="71"/>
      <c r="J52" s="71"/>
      <c r="K52" s="71"/>
      <c r="L52" s="493"/>
      <c r="M52" s="493"/>
      <c r="N52" s="493"/>
      <c r="O52" s="492"/>
    </row>
    <row r="53" spans="1:15" s="64" customFormat="1" ht="14">
      <c r="A53" s="62"/>
      <c r="B53" s="601">
        <f>'1.  LRAMVA Summary'!B34</f>
        <v>0</v>
      </c>
      <c r="C53" s="804">
        <f>'2. LRAMVA Threshold'!I43</f>
        <v>0</v>
      </c>
      <c r="D53" s="46"/>
      <c r="E53" s="46"/>
      <c r="F53" s="46"/>
      <c r="G53" s="46"/>
      <c r="H53" s="46"/>
      <c r="I53" s="46"/>
      <c r="J53" s="46"/>
      <c r="K53" s="46"/>
      <c r="L53" s="46"/>
      <c r="M53" s="46"/>
      <c r="N53" s="46"/>
      <c r="O53" s="69"/>
    </row>
    <row r="54" spans="1:15" s="18" customFormat="1" outlineLevel="1">
      <c r="A54" s="4"/>
      <c r="B54" s="534" t="s">
        <v>510</v>
      </c>
      <c r="C54" s="805"/>
      <c r="D54" s="46"/>
      <c r="E54" s="46"/>
      <c r="F54" s="46"/>
      <c r="G54" s="46"/>
      <c r="H54" s="46"/>
      <c r="I54" s="46"/>
      <c r="J54" s="46"/>
      <c r="K54" s="46"/>
      <c r="L54" s="46"/>
      <c r="M54" s="46"/>
      <c r="N54" s="46"/>
      <c r="O54" s="69"/>
    </row>
    <row r="55" spans="1:15" s="18" customFormat="1" outlineLevel="1">
      <c r="A55" s="4"/>
      <c r="B55" s="534" t="s">
        <v>511</v>
      </c>
      <c r="C55" s="805"/>
      <c r="D55" s="46"/>
      <c r="E55" s="46"/>
      <c r="F55" s="46"/>
      <c r="G55" s="46"/>
      <c r="H55" s="46"/>
      <c r="I55" s="46"/>
      <c r="J55" s="46"/>
      <c r="K55" s="46"/>
      <c r="L55" s="46"/>
      <c r="M55" s="46"/>
      <c r="N55" s="46"/>
      <c r="O55" s="69"/>
    </row>
    <row r="56" spans="1:15" s="18" customFormat="1" outlineLevel="1">
      <c r="A56" s="4"/>
      <c r="B56" s="534" t="s">
        <v>489</v>
      </c>
      <c r="C56" s="805"/>
      <c r="D56" s="46"/>
      <c r="E56" s="46"/>
      <c r="F56" s="46"/>
      <c r="G56" s="46"/>
      <c r="H56" s="46"/>
      <c r="I56" s="46"/>
      <c r="J56" s="46"/>
      <c r="K56" s="46"/>
      <c r="L56" s="46"/>
      <c r="M56" s="46"/>
      <c r="N56" s="46"/>
      <c r="O56" s="69"/>
    </row>
    <row r="57" spans="1:15" s="18" customFormat="1">
      <c r="A57" s="4"/>
      <c r="B57" s="534" t="s">
        <v>512</v>
      </c>
      <c r="C57" s="806"/>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1" t="s">
        <v>513</v>
      </c>
      <c r="C58" s="487"/>
      <c r="D58" s="71"/>
      <c r="E58" s="483">
        <f t="shared" ref="E58:M58" si="13">ROUND(SUM(D57*E16+E57*E17)/12,4)</f>
        <v>0</v>
      </c>
      <c r="F58" s="483">
        <f t="shared" si="13"/>
        <v>0</v>
      </c>
      <c r="G58" s="483">
        <f t="shared" si="13"/>
        <v>0</v>
      </c>
      <c r="H58" s="483">
        <f t="shared" si="13"/>
        <v>0</v>
      </c>
      <c r="I58" s="483">
        <f t="shared" si="13"/>
        <v>0</v>
      </c>
      <c r="J58" s="483">
        <f t="shared" si="13"/>
        <v>0</v>
      </c>
      <c r="K58" s="483">
        <f t="shared" si="13"/>
        <v>0</v>
      </c>
      <c r="L58" s="483">
        <f t="shared" si="13"/>
        <v>0</v>
      </c>
      <c r="M58" s="483">
        <f t="shared" si="13"/>
        <v>0</v>
      </c>
      <c r="N58" s="483">
        <f>ROUND(SUM(M57*N16+N57*N17)/12,4)</f>
        <v>0</v>
      </c>
      <c r="O58" s="488"/>
    </row>
    <row r="59" spans="1:15" s="70" customFormat="1" ht="14">
      <c r="A59" s="72"/>
      <c r="B59" s="491"/>
      <c r="C59" s="487"/>
      <c r="D59" s="71"/>
      <c r="E59" s="71"/>
      <c r="F59" s="71"/>
      <c r="G59" s="71"/>
      <c r="H59" s="71"/>
      <c r="I59" s="71"/>
      <c r="J59" s="71"/>
      <c r="K59" s="71"/>
      <c r="L59" s="493"/>
      <c r="M59" s="493"/>
      <c r="N59" s="493"/>
      <c r="O59" s="492"/>
    </row>
    <row r="60" spans="1:15" s="64" customFormat="1" ht="14">
      <c r="A60" s="62"/>
      <c r="B60" s="601">
        <f>'1.  LRAMVA Summary'!B35</f>
        <v>0</v>
      </c>
      <c r="C60" s="804">
        <f>'2. LRAMVA Threshold'!J43</f>
        <v>0</v>
      </c>
      <c r="D60" s="46"/>
      <c r="E60" s="46"/>
      <c r="F60" s="46"/>
      <c r="G60" s="46"/>
      <c r="H60" s="46"/>
      <c r="I60" s="46"/>
      <c r="J60" s="46"/>
      <c r="K60" s="46"/>
      <c r="L60" s="46"/>
      <c r="M60" s="46"/>
      <c r="N60" s="46"/>
      <c r="O60" s="69"/>
    </row>
    <row r="61" spans="1:15" s="18" customFormat="1" outlineLevel="1">
      <c r="A61" s="4"/>
      <c r="B61" s="534" t="s">
        <v>510</v>
      </c>
      <c r="C61" s="805"/>
      <c r="D61" s="46"/>
      <c r="E61" s="46"/>
      <c r="F61" s="46"/>
      <c r="G61" s="46"/>
      <c r="H61" s="46"/>
      <c r="I61" s="46"/>
      <c r="J61" s="46"/>
      <c r="K61" s="46"/>
      <c r="L61" s="46"/>
      <c r="M61" s="46"/>
      <c r="N61" s="46"/>
      <c r="O61" s="69"/>
    </row>
    <row r="62" spans="1:15" s="18" customFormat="1" outlineLevel="1">
      <c r="A62" s="4"/>
      <c r="B62" s="534" t="s">
        <v>511</v>
      </c>
      <c r="C62" s="805"/>
      <c r="D62" s="46"/>
      <c r="E62" s="46"/>
      <c r="F62" s="46"/>
      <c r="G62" s="46"/>
      <c r="H62" s="46"/>
      <c r="I62" s="46"/>
      <c r="J62" s="46"/>
      <c r="K62" s="46"/>
      <c r="L62" s="46"/>
      <c r="M62" s="46"/>
      <c r="N62" s="46"/>
      <c r="O62" s="69"/>
    </row>
    <row r="63" spans="1:15" s="18" customFormat="1" outlineLevel="1">
      <c r="A63" s="4"/>
      <c r="B63" s="534" t="s">
        <v>489</v>
      </c>
      <c r="C63" s="805"/>
      <c r="D63" s="46"/>
      <c r="E63" s="46"/>
      <c r="F63" s="46"/>
      <c r="G63" s="46"/>
      <c r="H63" s="46"/>
      <c r="I63" s="46"/>
      <c r="J63" s="46"/>
      <c r="K63" s="46"/>
      <c r="L63" s="46"/>
      <c r="M63" s="46"/>
      <c r="N63" s="46"/>
      <c r="O63" s="69"/>
    </row>
    <row r="64" spans="1:15" s="18" customFormat="1">
      <c r="A64" s="4"/>
      <c r="B64" s="534" t="s">
        <v>512</v>
      </c>
      <c r="C64" s="806"/>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1" t="s">
        <v>513</v>
      </c>
      <c r="C65" s="487"/>
      <c r="D65" s="71"/>
      <c r="E65" s="483">
        <f t="shared" ref="E65:M65" si="15">ROUND(SUM(D64*E16+E64*E17)/12,4)</f>
        <v>0</v>
      </c>
      <c r="F65" s="483">
        <f t="shared" si="15"/>
        <v>0</v>
      </c>
      <c r="G65" s="483">
        <f t="shared" si="15"/>
        <v>0</v>
      </c>
      <c r="H65" s="483">
        <f t="shared" si="15"/>
        <v>0</v>
      </c>
      <c r="I65" s="483">
        <f>ROUND(SUM(H64*I16+I64*I17)/12,4)</f>
        <v>0</v>
      </c>
      <c r="J65" s="483">
        <f t="shared" si="15"/>
        <v>0</v>
      </c>
      <c r="K65" s="483">
        <f t="shared" si="15"/>
        <v>0</v>
      </c>
      <c r="L65" s="483">
        <f t="shared" si="15"/>
        <v>0</v>
      </c>
      <c r="M65" s="483">
        <f t="shared" si="15"/>
        <v>0</v>
      </c>
      <c r="N65" s="483">
        <f>ROUND(SUM(M64*N16+N64*N17)/12,4)</f>
        <v>0</v>
      </c>
      <c r="O65" s="488"/>
    </row>
    <row r="66" spans="1:15" s="14" customFormat="1">
      <c r="A66" s="72"/>
      <c r="B66" s="73"/>
      <c r="C66" s="80"/>
      <c r="D66" s="71"/>
      <c r="E66" s="71"/>
      <c r="F66" s="71"/>
      <c r="G66" s="71"/>
      <c r="H66" s="71"/>
      <c r="I66" s="71"/>
      <c r="J66" s="71"/>
      <c r="K66" s="71"/>
      <c r="L66" s="486"/>
      <c r="M66" s="486"/>
      <c r="N66" s="486"/>
      <c r="O66" s="488"/>
    </row>
    <row r="67" spans="1:15" s="64" customFormat="1" ht="14">
      <c r="A67" s="62"/>
      <c r="B67" s="601">
        <f>'1.  LRAMVA Summary'!B36</f>
        <v>0</v>
      </c>
      <c r="C67" s="804">
        <f>'2. LRAMVA Threshold'!K43</f>
        <v>0</v>
      </c>
      <c r="D67" s="46"/>
      <c r="E67" s="46"/>
      <c r="F67" s="46"/>
      <c r="G67" s="46"/>
      <c r="H67" s="46"/>
      <c r="I67" s="46"/>
      <c r="J67" s="46"/>
      <c r="K67" s="46"/>
      <c r="L67" s="46"/>
      <c r="M67" s="46"/>
      <c r="N67" s="46"/>
      <c r="O67" s="69"/>
    </row>
    <row r="68" spans="1:15" s="18" customFormat="1" outlineLevel="1">
      <c r="A68" s="4"/>
      <c r="B68" s="534" t="s">
        <v>510</v>
      </c>
      <c r="C68" s="805"/>
      <c r="D68" s="46"/>
      <c r="E68" s="46"/>
      <c r="F68" s="46"/>
      <c r="G68" s="46"/>
      <c r="H68" s="46"/>
      <c r="I68" s="46"/>
      <c r="J68" s="46"/>
      <c r="K68" s="46"/>
      <c r="L68" s="46"/>
      <c r="M68" s="46"/>
      <c r="N68" s="46"/>
      <c r="O68" s="69"/>
    </row>
    <row r="69" spans="1:15" s="18" customFormat="1" outlineLevel="1">
      <c r="A69" s="4"/>
      <c r="B69" s="534" t="s">
        <v>511</v>
      </c>
      <c r="C69" s="805"/>
      <c r="D69" s="46"/>
      <c r="E69" s="46"/>
      <c r="F69" s="46"/>
      <c r="G69" s="46"/>
      <c r="H69" s="46"/>
      <c r="I69" s="46"/>
      <c r="J69" s="46"/>
      <c r="K69" s="46"/>
      <c r="L69" s="46"/>
      <c r="M69" s="46"/>
      <c r="N69" s="46"/>
      <c r="O69" s="69"/>
    </row>
    <row r="70" spans="1:15" s="18" customFormat="1" outlineLevel="1">
      <c r="A70" s="4"/>
      <c r="B70" s="534" t="s">
        <v>489</v>
      </c>
      <c r="C70" s="805"/>
      <c r="D70" s="46"/>
      <c r="E70" s="46"/>
      <c r="F70" s="46"/>
      <c r="G70" s="46"/>
      <c r="H70" s="46"/>
      <c r="I70" s="46"/>
      <c r="J70" s="46"/>
      <c r="K70" s="46"/>
      <c r="L70" s="46"/>
      <c r="M70" s="46"/>
      <c r="N70" s="46"/>
      <c r="O70" s="69"/>
    </row>
    <row r="71" spans="1:15" s="18" customFormat="1">
      <c r="A71" s="4"/>
      <c r="B71" s="534" t="s">
        <v>512</v>
      </c>
      <c r="C71" s="806"/>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1" t="s">
        <v>513</v>
      </c>
      <c r="C72" s="487"/>
      <c r="D72" s="71"/>
      <c r="E72" s="483">
        <f t="shared" ref="E72:N72" si="17">ROUND(SUM(D71*E16+E71*E17)/12,4)</f>
        <v>0</v>
      </c>
      <c r="F72" s="483">
        <f t="shared" si="17"/>
        <v>0</v>
      </c>
      <c r="G72" s="483">
        <f t="shared" si="17"/>
        <v>0</v>
      </c>
      <c r="H72" s="483">
        <f t="shared" si="17"/>
        <v>0</v>
      </c>
      <c r="I72" s="483">
        <f t="shared" si="17"/>
        <v>0</v>
      </c>
      <c r="J72" s="483">
        <f t="shared" si="17"/>
        <v>0</v>
      </c>
      <c r="K72" s="483">
        <f t="shared" si="17"/>
        <v>0</v>
      </c>
      <c r="L72" s="483">
        <f t="shared" si="17"/>
        <v>0</v>
      </c>
      <c r="M72" s="483">
        <f t="shared" si="17"/>
        <v>0</v>
      </c>
      <c r="N72" s="483">
        <f t="shared" si="17"/>
        <v>0</v>
      </c>
      <c r="O72" s="488"/>
    </row>
    <row r="73" spans="1:15" s="14" customFormat="1">
      <c r="A73" s="72"/>
      <c r="B73" s="480"/>
      <c r="C73" s="487"/>
      <c r="D73" s="71"/>
      <c r="E73" s="483"/>
      <c r="F73" s="483"/>
      <c r="G73" s="483"/>
      <c r="H73" s="483"/>
      <c r="I73" s="483"/>
      <c r="J73" s="483"/>
      <c r="K73" s="483"/>
      <c r="L73" s="483"/>
      <c r="M73" s="483"/>
      <c r="N73" s="483"/>
      <c r="O73" s="488"/>
    </row>
    <row r="74" spans="1:15" s="64" customFormat="1" ht="14">
      <c r="A74" s="62"/>
      <c r="B74" s="601">
        <f>'1.  LRAMVA Summary'!B37</f>
        <v>0</v>
      </c>
      <c r="C74" s="804">
        <f>'2. LRAMVA Threshold'!L43</f>
        <v>0</v>
      </c>
      <c r="D74" s="46"/>
      <c r="E74" s="46"/>
      <c r="F74" s="46"/>
      <c r="G74" s="46"/>
      <c r="H74" s="46"/>
      <c r="I74" s="46"/>
      <c r="J74" s="46"/>
      <c r="K74" s="46"/>
      <c r="L74" s="46"/>
      <c r="M74" s="46"/>
      <c r="N74" s="46"/>
      <c r="O74" s="69"/>
    </row>
    <row r="75" spans="1:15" s="18" customFormat="1" outlineLevel="1">
      <c r="A75" s="4"/>
      <c r="B75" s="534" t="s">
        <v>510</v>
      </c>
      <c r="C75" s="805"/>
      <c r="D75" s="46"/>
      <c r="E75" s="46"/>
      <c r="F75" s="46"/>
      <c r="G75" s="46"/>
      <c r="H75" s="46"/>
      <c r="I75" s="46"/>
      <c r="J75" s="46"/>
      <c r="K75" s="46"/>
      <c r="L75" s="46"/>
      <c r="M75" s="46"/>
      <c r="N75" s="46"/>
      <c r="O75" s="69"/>
    </row>
    <row r="76" spans="1:15" s="18" customFormat="1" outlineLevel="1">
      <c r="A76" s="4"/>
      <c r="B76" s="534" t="s">
        <v>511</v>
      </c>
      <c r="C76" s="805"/>
      <c r="D76" s="46"/>
      <c r="E76" s="46"/>
      <c r="F76" s="46"/>
      <c r="G76" s="46"/>
      <c r="H76" s="46"/>
      <c r="I76" s="46"/>
      <c r="J76" s="46"/>
      <c r="K76" s="46"/>
      <c r="L76" s="46"/>
      <c r="M76" s="46"/>
      <c r="N76" s="46"/>
      <c r="O76" s="69"/>
    </row>
    <row r="77" spans="1:15" s="18" customFormat="1" outlineLevel="1">
      <c r="A77" s="4"/>
      <c r="B77" s="534" t="s">
        <v>489</v>
      </c>
      <c r="C77" s="805"/>
      <c r="D77" s="46"/>
      <c r="E77" s="46"/>
      <c r="F77" s="46"/>
      <c r="G77" s="46"/>
      <c r="H77" s="46"/>
      <c r="I77" s="46"/>
      <c r="J77" s="46"/>
      <c r="K77" s="46"/>
      <c r="L77" s="46"/>
      <c r="M77" s="46"/>
      <c r="N77" s="46"/>
      <c r="O77" s="69"/>
    </row>
    <row r="78" spans="1:15" s="18" customFormat="1">
      <c r="A78" s="4"/>
      <c r="B78" s="534" t="s">
        <v>512</v>
      </c>
      <c r="C78" s="806"/>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1" t="s">
        <v>513</v>
      </c>
      <c r="C79" s="487"/>
      <c r="D79" s="71"/>
      <c r="E79" s="483">
        <f t="shared" ref="E79:M79" si="19">ROUND(SUM(D78*E16+E78*E17)/12,4)</f>
        <v>0</v>
      </c>
      <c r="F79" s="483">
        <f t="shared" si="19"/>
        <v>0</v>
      </c>
      <c r="G79" s="483">
        <f t="shared" si="19"/>
        <v>0</v>
      </c>
      <c r="H79" s="483">
        <f t="shared" si="19"/>
        <v>0</v>
      </c>
      <c r="I79" s="483">
        <f t="shared" si="19"/>
        <v>0</v>
      </c>
      <c r="J79" s="483">
        <f t="shared" si="19"/>
        <v>0</v>
      </c>
      <c r="K79" s="483">
        <f t="shared" si="19"/>
        <v>0</v>
      </c>
      <c r="L79" s="483">
        <f t="shared" si="19"/>
        <v>0</v>
      </c>
      <c r="M79" s="483">
        <f t="shared" si="19"/>
        <v>0</v>
      </c>
      <c r="N79" s="483">
        <f>ROUND(SUM(M78*N16+N78*N17)/12,4)</f>
        <v>0</v>
      </c>
      <c r="O79" s="488"/>
    </row>
    <row r="80" spans="1:15" s="14" customFormat="1">
      <c r="A80" s="72"/>
      <c r="B80" s="480"/>
      <c r="C80" s="487"/>
      <c r="D80" s="71"/>
      <c r="E80" s="483"/>
      <c r="F80" s="483"/>
      <c r="G80" s="483"/>
      <c r="H80" s="483"/>
      <c r="I80" s="483"/>
      <c r="J80" s="483"/>
      <c r="K80" s="483"/>
      <c r="L80" s="483"/>
      <c r="M80" s="483"/>
      <c r="N80" s="483"/>
      <c r="O80" s="488"/>
    </row>
    <row r="81" spans="1:15" s="64" customFormat="1" ht="14">
      <c r="A81" s="62"/>
      <c r="B81" s="601">
        <f>'1.  LRAMVA Summary'!B38</f>
        <v>0</v>
      </c>
      <c r="C81" s="804">
        <f>'2. LRAMVA Threshold'!M43</f>
        <v>0</v>
      </c>
      <c r="D81" s="46"/>
      <c r="E81" s="46"/>
      <c r="F81" s="46"/>
      <c r="G81" s="46"/>
      <c r="H81" s="46"/>
      <c r="I81" s="46"/>
      <c r="J81" s="46"/>
      <c r="K81" s="46"/>
      <c r="L81" s="46"/>
      <c r="M81" s="46"/>
      <c r="N81" s="46"/>
      <c r="O81" s="69"/>
    </row>
    <row r="82" spans="1:15" s="18" customFormat="1" outlineLevel="1">
      <c r="A82" s="4"/>
      <c r="B82" s="534" t="s">
        <v>510</v>
      </c>
      <c r="C82" s="805"/>
      <c r="D82" s="46"/>
      <c r="E82" s="46"/>
      <c r="F82" s="46"/>
      <c r="G82" s="46"/>
      <c r="H82" s="46"/>
      <c r="I82" s="46"/>
      <c r="J82" s="46"/>
      <c r="K82" s="46"/>
      <c r="L82" s="46"/>
      <c r="M82" s="46"/>
      <c r="N82" s="46"/>
      <c r="O82" s="69"/>
    </row>
    <row r="83" spans="1:15" s="18" customFormat="1" outlineLevel="1">
      <c r="A83" s="4"/>
      <c r="B83" s="534" t="s">
        <v>511</v>
      </c>
      <c r="C83" s="805"/>
      <c r="D83" s="46"/>
      <c r="E83" s="46"/>
      <c r="F83" s="46"/>
      <c r="G83" s="46"/>
      <c r="H83" s="46"/>
      <c r="I83" s="46"/>
      <c r="J83" s="46"/>
      <c r="K83" s="46"/>
      <c r="L83" s="46"/>
      <c r="M83" s="46"/>
      <c r="N83" s="46"/>
      <c r="O83" s="69"/>
    </row>
    <row r="84" spans="1:15" s="18" customFormat="1" outlineLevel="1">
      <c r="A84" s="4"/>
      <c r="B84" s="534" t="s">
        <v>489</v>
      </c>
      <c r="C84" s="805"/>
      <c r="D84" s="46"/>
      <c r="E84" s="46"/>
      <c r="F84" s="46"/>
      <c r="G84" s="46"/>
      <c r="H84" s="46"/>
      <c r="I84" s="46"/>
      <c r="J84" s="46"/>
      <c r="K84" s="46"/>
      <c r="L84" s="46"/>
      <c r="M84" s="46"/>
      <c r="N84" s="46"/>
      <c r="O84" s="69"/>
    </row>
    <row r="85" spans="1:15" s="18" customFormat="1">
      <c r="A85" s="4"/>
      <c r="B85" s="534" t="s">
        <v>512</v>
      </c>
      <c r="C85" s="806"/>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1" t="s">
        <v>513</v>
      </c>
      <c r="C86" s="487"/>
      <c r="D86" s="71"/>
      <c r="E86" s="483">
        <f t="shared" ref="E86:N86" si="21">ROUND(SUM(D85*E16+E85*E17)/12,4)</f>
        <v>0</v>
      </c>
      <c r="F86" s="483">
        <f t="shared" si="21"/>
        <v>0</v>
      </c>
      <c r="G86" s="483">
        <f t="shared" si="21"/>
        <v>0</v>
      </c>
      <c r="H86" s="483">
        <f t="shared" si="21"/>
        <v>0</v>
      </c>
      <c r="I86" s="483">
        <f t="shared" si="21"/>
        <v>0</v>
      </c>
      <c r="J86" s="483">
        <f t="shared" si="21"/>
        <v>0</v>
      </c>
      <c r="K86" s="483">
        <f t="shared" si="21"/>
        <v>0</v>
      </c>
      <c r="L86" s="483">
        <f t="shared" si="21"/>
        <v>0</v>
      </c>
      <c r="M86" s="483">
        <f t="shared" si="21"/>
        <v>0</v>
      </c>
      <c r="N86" s="483">
        <f t="shared" si="21"/>
        <v>0</v>
      </c>
      <c r="O86" s="488"/>
    </row>
    <row r="87" spans="1:15" s="14" customFormat="1">
      <c r="A87" s="72"/>
      <c r="B87" s="480"/>
      <c r="C87" s="487"/>
      <c r="D87" s="71"/>
      <c r="E87" s="483"/>
      <c r="F87" s="483"/>
      <c r="G87" s="483"/>
      <c r="H87" s="483"/>
      <c r="I87" s="483"/>
      <c r="J87" s="483"/>
      <c r="K87" s="483"/>
      <c r="L87" s="483"/>
      <c r="M87" s="483"/>
      <c r="N87" s="483"/>
      <c r="O87" s="488"/>
    </row>
    <row r="88" spans="1:15" s="64" customFormat="1" ht="14">
      <c r="A88" s="62"/>
      <c r="B88" s="601">
        <f>'1.  LRAMVA Summary'!B39</f>
        <v>0</v>
      </c>
      <c r="C88" s="804">
        <f>'2. LRAMVA Threshold'!N43</f>
        <v>0</v>
      </c>
      <c r="D88" s="46"/>
      <c r="E88" s="46"/>
      <c r="F88" s="46"/>
      <c r="G88" s="46"/>
      <c r="H88" s="46"/>
      <c r="I88" s="46"/>
      <c r="J88" s="46"/>
      <c r="K88" s="46"/>
      <c r="L88" s="46"/>
      <c r="M88" s="46"/>
      <c r="N88" s="46"/>
      <c r="O88" s="69"/>
    </row>
    <row r="89" spans="1:15" s="18" customFormat="1" outlineLevel="1">
      <c r="A89" s="4"/>
      <c r="B89" s="534" t="s">
        <v>510</v>
      </c>
      <c r="C89" s="805"/>
      <c r="D89" s="46"/>
      <c r="E89" s="46"/>
      <c r="F89" s="46"/>
      <c r="G89" s="46"/>
      <c r="H89" s="46"/>
      <c r="I89" s="46"/>
      <c r="J89" s="46"/>
      <c r="K89" s="46"/>
      <c r="L89" s="46"/>
      <c r="M89" s="46"/>
      <c r="N89" s="46"/>
      <c r="O89" s="69"/>
    </row>
    <row r="90" spans="1:15" s="18" customFormat="1" outlineLevel="1">
      <c r="A90" s="4"/>
      <c r="B90" s="534" t="s">
        <v>511</v>
      </c>
      <c r="C90" s="805"/>
      <c r="D90" s="46"/>
      <c r="E90" s="46"/>
      <c r="F90" s="46"/>
      <c r="G90" s="46"/>
      <c r="H90" s="46"/>
      <c r="I90" s="46"/>
      <c r="J90" s="46"/>
      <c r="K90" s="46"/>
      <c r="L90" s="46"/>
      <c r="M90" s="46"/>
      <c r="N90" s="46"/>
      <c r="O90" s="69"/>
    </row>
    <row r="91" spans="1:15" s="18" customFormat="1" outlineLevel="1">
      <c r="A91" s="4"/>
      <c r="B91" s="534" t="s">
        <v>489</v>
      </c>
      <c r="C91" s="805"/>
      <c r="D91" s="46"/>
      <c r="E91" s="46"/>
      <c r="F91" s="46"/>
      <c r="G91" s="46"/>
      <c r="H91" s="46"/>
      <c r="I91" s="46"/>
      <c r="J91" s="46"/>
      <c r="K91" s="46"/>
      <c r="L91" s="46"/>
      <c r="M91" s="46"/>
      <c r="N91" s="46"/>
      <c r="O91" s="69"/>
    </row>
    <row r="92" spans="1:15" s="18" customFormat="1">
      <c r="A92" s="4"/>
      <c r="B92" s="534" t="s">
        <v>512</v>
      </c>
      <c r="C92" s="806"/>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1" t="s">
        <v>513</v>
      </c>
      <c r="C93" s="487"/>
      <c r="D93" s="71"/>
      <c r="E93" s="483">
        <f t="shared" ref="E93:M93" si="23">ROUND(SUM(D92*E16+E92*E17)/12,4)</f>
        <v>0</v>
      </c>
      <c r="F93" s="483">
        <f t="shared" si="23"/>
        <v>0</v>
      </c>
      <c r="G93" s="483">
        <f t="shared" si="23"/>
        <v>0</v>
      </c>
      <c r="H93" s="483">
        <f t="shared" si="23"/>
        <v>0</v>
      </c>
      <c r="I93" s="483">
        <f t="shared" si="23"/>
        <v>0</v>
      </c>
      <c r="J93" s="483">
        <f t="shared" si="23"/>
        <v>0</v>
      </c>
      <c r="K93" s="483">
        <f t="shared" si="23"/>
        <v>0</v>
      </c>
      <c r="L93" s="483">
        <f t="shared" si="23"/>
        <v>0</v>
      </c>
      <c r="M93" s="483">
        <f t="shared" si="23"/>
        <v>0</v>
      </c>
      <c r="N93" s="483">
        <f>ROUND(SUM(M92*N16+N92*N17)/12,4)</f>
        <v>0</v>
      </c>
      <c r="O93" s="488"/>
    </row>
    <row r="94" spans="1:15" s="14" customFormat="1">
      <c r="A94" s="72"/>
      <c r="B94" s="480"/>
      <c r="C94" s="487"/>
      <c r="D94" s="71"/>
      <c r="E94" s="483"/>
      <c r="F94" s="483"/>
      <c r="G94" s="483"/>
      <c r="H94" s="483"/>
      <c r="I94" s="483"/>
      <c r="J94" s="483"/>
      <c r="K94" s="483"/>
      <c r="L94" s="483"/>
      <c r="M94" s="483"/>
      <c r="N94" s="483"/>
      <c r="O94" s="488"/>
    </row>
    <row r="95" spans="1:15" s="64" customFormat="1" ht="14">
      <c r="A95" s="62"/>
      <c r="B95" s="601">
        <f>'1.  LRAMVA Summary'!B40</f>
        <v>0</v>
      </c>
      <c r="C95" s="804">
        <f>'2. LRAMVA Threshold'!O43</f>
        <v>0</v>
      </c>
      <c r="D95" s="46"/>
      <c r="E95" s="46"/>
      <c r="F95" s="46"/>
      <c r="G95" s="46"/>
      <c r="H95" s="46"/>
      <c r="I95" s="46"/>
      <c r="J95" s="46"/>
      <c r="K95" s="46"/>
      <c r="L95" s="46"/>
      <c r="M95" s="46"/>
      <c r="N95" s="46"/>
      <c r="O95" s="69"/>
    </row>
    <row r="96" spans="1:15" s="18" customFormat="1" outlineLevel="1">
      <c r="A96" s="4"/>
      <c r="B96" s="534" t="s">
        <v>510</v>
      </c>
      <c r="C96" s="805"/>
      <c r="D96" s="46"/>
      <c r="E96" s="46"/>
      <c r="F96" s="46"/>
      <c r="G96" s="46"/>
      <c r="H96" s="46"/>
      <c r="I96" s="46"/>
      <c r="J96" s="46"/>
      <c r="K96" s="46"/>
      <c r="L96" s="46"/>
      <c r="M96" s="46"/>
      <c r="N96" s="46"/>
      <c r="O96" s="69"/>
    </row>
    <row r="97" spans="1:15" s="18" customFormat="1" outlineLevel="1">
      <c r="A97" s="4"/>
      <c r="B97" s="534" t="s">
        <v>511</v>
      </c>
      <c r="C97" s="805"/>
      <c r="D97" s="46"/>
      <c r="E97" s="46"/>
      <c r="F97" s="46"/>
      <c r="G97" s="46"/>
      <c r="H97" s="46"/>
      <c r="I97" s="46"/>
      <c r="J97" s="46"/>
      <c r="K97" s="46"/>
      <c r="L97" s="46"/>
      <c r="M97" s="46"/>
      <c r="N97" s="46"/>
      <c r="O97" s="69"/>
    </row>
    <row r="98" spans="1:15" s="18" customFormat="1" outlineLevel="1">
      <c r="A98" s="4"/>
      <c r="B98" s="534" t="s">
        <v>489</v>
      </c>
      <c r="C98" s="805"/>
      <c r="D98" s="46"/>
      <c r="E98" s="46"/>
      <c r="F98" s="46"/>
      <c r="G98" s="46"/>
      <c r="H98" s="46"/>
      <c r="I98" s="46"/>
      <c r="J98" s="46"/>
      <c r="K98" s="46"/>
      <c r="L98" s="46"/>
      <c r="M98" s="46"/>
      <c r="N98" s="46"/>
      <c r="O98" s="69"/>
    </row>
    <row r="99" spans="1:15" s="18" customFormat="1">
      <c r="A99" s="4"/>
      <c r="B99" s="534" t="s">
        <v>512</v>
      </c>
      <c r="C99" s="806"/>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1" t="s">
        <v>513</v>
      </c>
      <c r="C100" s="487"/>
      <c r="D100" s="71"/>
      <c r="E100" s="483">
        <f t="shared" ref="E100:M100" si="25">ROUND(SUM(D99*E16+E99*E17)/12,4)</f>
        <v>0</v>
      </c>
      <c r="F100" s="483">
        <f t="shared" si="25"/>
        <v>0</v>
      </c>
      <c r="G100" s="483">
        <f t="shared" si="25"/>
        <v>0</v>
      </c>
      <c r="H100" s="483">
        <f t="shared" si="25"/>
        <v>0</v>
      </c>
      <c r="I100" s="483">
        <f t="shared" si="25"/>
        <v>0</v>
      </c>
      <c r="J100" s="483">
        <f t="shared" si="25"/>
        <v>0</v>
      </c>
      <c r="K100" s="483">
        <f t="shared" si="25"/>
        <v>0</v>
      </c>
      <c r="L100" s="483">
        <f t="shared" si="25"/>
        <v>0</v>
      </c>
      <c r="M100" s="483">
        <f t="shared" si="25"/>
        <v>0</v>
      </c>
      <c r="N100" s="483">
        <f>ROUND(SUM(M99*N16+N99*N17)/12,4)</f>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ht="14">
      <c r="A102" s="62"/>
      <c r="B102" s="601">
        <f>'1.  LRAMVA Summary'!B41</f>
        <v>0</v>
      </c>
      <c r="C102" s="804">
        <f>'2. LRAMVA Threshold'!P43</f>
        <v>0</v>
      </c>
      <c r="D102" s="46"/>
      <c r="E102" s="46"/>
      <c r="F102" s="46"/>
      <c r="G102" s="46"/>
      <c r="H102" s="46"/>
      <c r="I102" s="46"/>
      <c r="J102" s="46"/>
      <c r="K102" s="46"/>
      <c r="L102" s="46"/>
      <c r="M102" s="46"/>
      <c r="N102" s="46"/>
      <c r="O102" s="69"/>
    </row>
    <row r="103" spans="1:15" s="18" customFormat="1" outlineLevel="1">
      <c r="A103" s="4"/>
      <c r="B103" s="534" t="s">
        <v>510</v>
      </c>
      <c r="C103" s="805"/>
      <c r="D103" s="46"/>
      <c r="E103" s="46"/>
      <c r="F103" s="46"/>
      <c r="G103" s="46"/>
      <c r="H103" s="46"/>
      <c r="I103" s="46"/>
      <c r="J103" s="46"/>
      <c r="K103" s="46"/>
      <c r="L103" s="46"/>
      <c r="M103" s="46"/>
      <c r="N103" s="46"/>
      <c r="O103" s="69"/>
    </row>
    <row r="104" spans="1:15" s="18" customFormat="1" outlineLevel="1">
      <c r="A104" s="4"/>
      <c r="B104" s="534" t="s">
        <v>511</v>
      </c>
      <c r="C104" s="805"/>
      <c r="D104" s="46"/>
      <c r="E104" s="46"/>
      <c r="F104" s="46"/>
      <c r="G104" s="46"/>
      <c r="H104" s="46"/>
      <c r="I104" s="46"/>
      <c r="J104" s="46"/>
      <c r="K104" s="46"/>
      <c r="L104" s="46"/>
      <c r="M104" s="46"/>
      <c r="N104" s="46"/>
      <c r="O104" s="69"/>
    </row>
    <row r="105" spans="1:15" s="18" customFormat="1" outlineLevel="1">
      <c r="A105" s="4"/>
      <c r="B105" s="534" t="s">
        <v>489</v>
      </c>
      <c r="C105" s="805"/>
      <c r="D105" s="46"/>
      <c r="E105" s="46"/>
      <c r="F105" s="46"/>
      <c r="G105" s="46"/>
      <c r="H105" s="46"/>
      <c r="I105" s="46"/>
      <c r="J105" s="46"/>
      <c r="K105" s="46"/>
      <c r="L105" s="46"/>
      <c r="M105" s="46"/>
      <c r="N105" s="46"/>
      <c r="O105" s="69"/>
    </row>
    <row r="106" spans="1:15" s="18" customFormat="1">
      <c r="A106" s="4"/>
      <c r="B106" s="534" t="s">
        <v>512</v>
      </c>
      <c r="C106" s="806"/>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1" t="s">
        <v>513</v>
      </c>
      <c r="C107" s="487"/>
      <c r="D107" s="71"/>
      <c r="E107" s="483">
        <f t="shared" ref="E107:M107" si="27">ROUND(SUM(D106*E16+E106*E17)/12,4)</f>
        <v>0</v>
      </c>
      <c r="F107" s="483">
        <f t="shared" si="27"/>
        <v>0</v>
      </c>
      <c r="G107" s="483">
        <f t="shared" si="27"/>
        <v>0</v>
      </c>
      <c r="H107" s="483">
        <f t="shared" si="27"/>
        <v>0</v>
      </c>
      <c r="I107" s="483">
        <f t="shared" si="27"/>
        <v>0</v>
      </c>
      <c r="J107" s="483">
        <f t="shared" si="27"/>
        <v>0</v>
      </c>
      <c r="K107" s="483">
        <f t="shared" si="27"/>
        <v>0</v>
      </c>
      <c r="L107" s="483">
        <f t="shared" si="27"/>
        <v>0</v>
      </c>
      <c r="M107" s="483">
        <f t="shared" si="27"/>
        <v>0</v>
      </c>
      <c r="N107" s="483">
        <f>ROUND(SUM(M106*N16+N106*N17)/12,4)</f>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ht="14">
      <c r="A109" s="62"/>
      <c r="B109" s="601">
        <f>'1.  LRAMVA Summary'!B42</f>
        <v>0</v>
      </c>
      <c r="C109" s="804">
        <f>'2. LRAMVA Threshold'!Q43</f>
        <v>0</v>
      </c>
      <c r="D109" s="46"/>
      <c r="E109" s="46"/>
      <c r="F109" s="46"/>
      <c r="G109" s="46"/>
      <c r="H109" s="46"/>
      <c r="I109" s="46"/>
      <c r="J109" s="46"/>
      <c r="K109" s="46"/>
      <c r="L109" s="46"/>
      <c r="M109" s="46"/>
      <c r="N109" s="46"/>
      <c r="O109" s="69"/>
    </row>
    <row r="110" spans="1:15" s="18" customFormat="1" outlineLevel="1">
      <c r="A110" s="4"/>
      <c r="B110" s="534" t="s">
        <v>510</v>
      </c>
      <c r="C110" s="805"/>
      <c r="D110" s="46"/>
      <c r="E110" s="46"/>
      <c r="F110" s="46"/>
      <c r="G110" s="46"/>
      <c r="H110" s="46"/>
      <c r="I110" s="46"/>
      <c r="J110" s="46"/>
      <c r="K110" s="46"/>
      <c r="L110" s="46"/>
      <c r="M110" s="46"/>
      <c r="N110" s="46"/>
      <c r="O110" s="69"/>
    </row>
    <row r="111" spans="1:15" s="18" customFormat="1" outlineLevel="1">
      <c r="A111" s="4"/>
      <c r="B111" s="534" t="s">
        <v>511</v>
      </c>
      <c r="C111" s="805"/>
      <c r="D111" s="46"/>
      <c r="E111" s="46"/>
      <c r="F111" s="46"/>
      <c r="G111" s="46"/>
      <c r="H111" s="46"/>
      <c r="I111" s="46"/>
      <c r="J111" s="46"/>
      <c r="K111" s="46"/>
      <c r="L111" s="46"/>
      <c r="M111" s="46"/>
      <c r="N111" s="46"/>
      <c r="O111" s="69"/>
    </row>
    <row r="112" spans="1:15" s="18" customFormat="1" outlineLevel="1">
      <c r="A112" s="4"/>
      <c r="B112" s="534" t="s">
        <v>489</v>
      </c>
      <c r="C112" s="805"/>
      <c r="D112" s="46"/>
      <c r="E112" s="46"/>
      <c r="F112" s="46"/>
      <c r="G112" s="46"/>
      <c r="H112" s="46"/>
      <c r="I112" s="46"/>
      <c r="J112" s="46"/>
      <c r="K112" s="46"/>
      <c r="L112" s="46"/>
      <c r="M112" s="46"/>
      <c r="N112" s="46"/>
      <c r="O112" s="69"/>
    </row>
    <row r="113" spans="1:17" s="18" customFormat="1">
      <c r="A113" s="4"/>
      <c r="B113" s="534" t="s">
        <v>512</v>
      </c>
      <c r="C113" s="806"/>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1" t="s">
        <v>513</v>
      </c>
      <c r="C114" s="487"/>
      <c r="D114" s="71"/>
      <c r="E114" s="483">
        <f t="shared" ref="E114:M114" si="29">ROUND(SUM(D113*E16+E113*E17)/12,4)</f>
        <v>0</v>
      </c>
      <c r="F114" s="483">
        <f t="shared" si="29"/>
        <v>0</v>
      </c>
      <c r="G114" s="483">
        <f t="shared" si="29"/>
        <v>0</v>
      </c>
      <c r="H114" s="483">
        <f t="shared" si="29"/>
        <v>0</v>
      </c>
      <c r="I114" s="483">
        <f t="shared" si="29"/>
        <v>0</v>
      </c>
      <c r="J114" s="483">
        <f t="shared" si="29"/>
        <v>0</v>
      </c>
      <c r="K114" s="483">
        <f t="shared" si="29"/>
        <v>0</v>
      </c>
      <c r="L114" s="483">
        <f t="shared" si="29"/>
        <v>0</v>
      </c>
      <c r="M114" s="483">
        <f t="shared" si="29"/>
        <v>0</v>
      </c>
      <c r="N114" s="483">
        <f>ROUND(SUM(M113*N16+N113*N17)/12,4)</f>
        <v>0</v>
      </c>
      <c r="O114" s="488"/>
    </row>
    <row r="115" spans="1:17" s="70" customFormat="1" ht="14">
      <c r="A115" s="72"/>
      <c r="B115" s="74"/>
      <c r="C115" s="81"/>
      <c r="D115" s="75"/>
      <c r="E115" s="75"/>
      <c r="F115" s="75"/>
      <c r="G115" s="75"/>
      <c r="H115" s="75"/>
      <c r="I115" s="75"/>
      <c r="J115" s="75"/>
      <c r="K115" s="494"/>
      <c r="L115" s="495"/>
      <c r="M115" s="495"/>
      <c r="N115" s="495"/>
      <c r="O115" s="496"/>
    </row>
    <row r="116" spans="1:17" s="3" customFormat="1" ht="21" customHeight="1">
      <c r="A116" s="4"/>
      <c r="B116" s="497" t="s">
        <v>608</v>
      </c>
      <c r="C116" s="98"/>
      <c r="D116" s="498"/>
      <c r="E116" s="498"/>
      <c r="F116" s="498"/>
      <c r="G116" s="498"/>
      <c r="H116" s="498"/>
      <c r="I116" s="498"/>
      <c r="J116" s="498"/>
      <c r="K116" s="498"/>
      <c r="L116" s="498"/>
      <c r="M116" s="498"/>
      <c r="N116" s="498"/>
      <c r="O116" s="498"/>
    </row>
    <row r="119" spans="1:17" ht="15.5">
      <c r="B119" s="118" t="s">
        <v>483</v>
      </c>
      <c r="J119" s="18"/>
    </row>
    <row r="120" spans="1:17" s="14" customFormat="1" ht="75.75" customHeight="1">
      <c r="A120" s="72"/>
      <c r="B120" s="808" t="s">
        <v>665</v>
      </c>
      <c r="C120" s="808"/>
      <c r="D120" s="808"/>
      <c r="E120" s="808"/>
      <c r="F120" s="808"/>
      <c r="G120" s="808"/>
      <c r="H120" s="808"/>
      <c r="I120" s="808"/>
      <c r="J120" s="808"/>
      <c r="K120" s="808"/>
      <c r="L120" s="808"/>
      <c r="M120" s="808"/>
      <c r="N120" s="808"/>
      <c r="O120" s="808"/>
      <c r="P120" s="808"/>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GS&gt;1,000 kW</v>
      </c>
      <c r="G122" s="244" t="str">
        <f>'1.  LRAMVA Summary'!H52</f>
        <v>Street Lighting</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3"/>
      <c r="C123" s="584" t="str">
        <f>'1.  LRAMVA Summary'!D53</f>
        <v>kWh</v>
      </c>
      <c r="D123" s="584" t="str">
        <f>'1.  LRAMVA Summary'!E53</f>
        <v>kWh</v>
      </c>
      <c r="E123" s="584" t="str">
        <f>'1.  LRAMVA Summary'!F53</f>
        <v>kW</v>
      </c>
      <c r="F123" s="584" t="str">
        <f>'1.  LRAMVA Summary'!G53</f>
        <v>kW</v>
      </c>
      <c r="G123" s="584" t="str">
        <f>'1.  LRAMVA Summary'!H53</f>
        <v>kW</v>
      </c>
      <c r="H123" s="584">
        <f>'1.  LRAMVA Summary'!I53</f>
        <v>0</v>
      </c>
      <c r="I123" s="584">
        <f>'1.  LRAMVA Summary'!J53</f>
        <v>0</v>
      </c>
      <c r="J123" s="584">
        <f>'1.  LRAMVA Summary'!K53</f>
        <v>0</v>
      </c>
      <c r="K123" s="584">
        <f>'1.  LRAMVA Summary'!L53</f>
        <v>0</v>
      </c>
      <c r="L123" s="584">
        <f>'1.  LRAMVA Summary'!M53</f>
        <v>0</v>
      </c>
      <c r="M123" s="584">
        <f>'1.  LRAMVA Summary'!N53</f>
        <v>0</v>
      </c>
      <c r="N123" s="584">
        <f>'1.  LRAMVA Summary'!O53</f>
        <v>0</v>
      </c>
      <c r="O123" s="584">
        <f>'1.  LRAMVA Summary'!P53</f>
        <v>0</v>
      </c>
      <c r="P123" s="585">
        <f>'1.  LRAMVA Summary'!Q53</f>
        <v>0</v>
      </c>
    </row>
    <row r="124" spans="1:17">
      <c r="B124" s="499">
        <v>2011</v>
      </c>
      <c r="C124" s="678">
        <f t="shared" ref="C124:C129" si="30">HLOOKUP(B124,$E$15:$O$114,9,FALSE)</f>
        <v>0</v>
      </c>
      <c r="D124" s="679">
        <f>HLOOKUP(B124,$E$15:$O$114,16,FALSE)</f>
        <v>0</v>
      </c>
      <c r="E124" s="680">
        <f>HLOOKUP(B124,$E$15:$O$114,23,FALSE)</f>
        <v>0</v>
      </c>
      <c r="F124" s="679">
        <f>HLOOKUP(B124,$E$15:$O$114,30,FALSE)</f>
        <v>0</v>
      </c>
      <c r="G124" s="680">
        <f>HLOOKUP(B124,$E$15:$O$114,37,FALSE)</f>
        <v>0</v>
      </c>
      <c r="H124" s="679">
        <f>HLOOKUP(B124,$E$15:$O$114,44,FALSE)</f>
        <v>0</v>
      </c>
      <c r="I124" s="680">
        <f>HLOOKUP(B124,$E$15:$O$114,51,FALSE)</f>
        <v>0</v>
      </c>
      <c r="J124" s="680">
        <f>HLOOKUP(B124,$E$15:$O$114,58,FALSE)</f>
        <v>0</v>
      </c>
      <c r="K124" s="680">
        <f>HLOOKUP(B124,$E$15:$O$114,65,FALSE)</f>
        <v>0</v>
      </c>
      <c r="L124" s="680">
        <f>HLOOKUP(B124,$E$15:$O$114,72,FALSE)</f>
        <v>0</v>
      </c>
      <c r="M124" s="680">
        <f>HLOOKUP(B124,$E$15:$O$114,79,FALSE)</f>
        <v>0</v>
      </c>
      <c r="N124" s="680">
        <f>HLOOKUP(B124,$E$15:$O$114,86,FALSE)</f>
        <v>0</v>
      </c>
      <c r="O124" s="680">
        <f>HLOOKUP(B124,$E$15:$O$114,93,FALSE)</f>
        <v>0</v>
      </c>
      <c r="P124" s="680">
        <f>HLOOKUP(B124,$E$15:$O$114,100,FALSE)</f>
        <v>0</v>
      </c>
    </row>
    <row r="125" spans="1:17">
      <c r="B125" s="500">
        <v>2012</v>
      </c>
      <c r="C125" s="681">
        <f t="shared" si="30"/>
        <v>0</v>
      </c>
      <c r="D125" s="682">
        <f>HLOOKUP(B125,$E$15:$O$114,16,FALSE)</f>
        <v>0</v>
      </c>
      <c r="E125" s="683">
        <f>HLOOKUP(B125,$E$15:$O$114,23,FALSE)</f>
        <v>0</v>
      </c>
      <c r="F125" s="682">
        <f>HLOOKUP(B125,$E$15:$O$114,30,FALSE)</f>
        <v>0</v>
      </c>
      <c r="G125" s="683">
        <f>HLOOKUP(B125,$E$15:$O$114,37,FALSE)</f>
        <v>0</v>
      </c>
      <c r="H125" s="682">
        <f>HLOOKUP(B125,$E$15:$O$114,44,FALSE)</f>
        <v>0</v>
      </c>
      <c r="I125" s="683">
        <f>HLOOKUP(B125,$E$15:$O$114,51,FALSE)</f>
        <v>0</v>
      </c>
      <c r="J125" s="683">
        <f>HLOOKUP(B125,$E$15:$O$114,58,FALSE)</f>
        <v>0</v>
      </c>
      <c r="K125" s="683">
        <f>HLOOKUP(B125,$E$15:$O$114,65,FALSE)</f>
        <v>0</v>
      </c>
      <c r="L125" s="683">
        <f>HLOOKUP(B125,$E$15:$O$114,72,FALSE)</f>
        <v>0</v>
      </c>
      <c r="M125" s="683">
        <f>HLOOKUP(B125,$E$15:$O$114,79,FALSE)</f>
        <v>0</v>
      </c>
      <c r="N125" s="683">
        <f>HLOOKUP(B125,$E$15:$O$114,86,FALSE)</f>
        <v>0</v>
      </c>
      <c r="O125" s="683">
        <f>HLOOKUP(B125,$E$15:$O$114,93,FALSE)</f>
        <v>0</v>
      </c>
      <c r="P125" s="683">
        <f t="shared" ref="P125:P133" si="31">HLOOKUP(B125,$E$15:$O$114,100,FALSE)</f>
        <v>0</v>
      </c>
    </row>
    <row r="126" spans="1:17">
      <c r="B126" s="500">
        <v>2013</v>
      </c>
      <c r="C126" s="681">
        <f t="shared" si="30"/>
        <v>1.43E-2</v>
      </c>
      <c r="D126" s="682">
        <f t="shared" ref="D126:D133" si="32">HLOOKUP(B126,$E$15:$O$114,16,FALSE)</f>
        <v>1.4200000000000001E-2</v>
      </c>
      <c r="E126" s="683">
        <f t="shared" ref="E126:E133" si="33">HLOOKUP(B126,$E$15:$O$114,23,FALSE)</f>
        <v>3.6776</v>
      </c>
      <c r="F126" s="682">
        <f t="shared" ref="F126:F133" si="34">HLOOKUP(B126,$E$15:$O$114,30,FALSE)</f>
        <v>1.8569</v>
      </c>
      <c r="G126" s="683">
        <f t="shared" ref="G126:G132" si="35">HLOOKUP(B126,$E$15:$O$114,37,FALSE)</f>
        <v>19.033799999999999</v>
      </c>
      <c r="H126" s="682">
        <f t="shared" ref="H126:H133" si="36">HLOOKUP(B126,$E$15:$O$114,44,FALSE)</f>
        <v>0</v>
      </c>
      <c r="I126" s="683">
        <f t="shared" ref="I126:I133" si="37">HLOOKUP(B126,$E$15:$O$114,51,FALSE)</f>
        <v>0</v>
      </c>
      <c r="J126" s="683">
        <f t="shared" ref="J126:J133" si="38">HLOOKUP(B126,$E$15:$O$114,58,FALSE)</f>
        <v>0</v>
      </c>
      <c r="K126" s="683">
        <f t="shared" ref="K126:K133" si="39">HLOOKUP(B126,$E$15:$O$114,65,FALSE)</f>
        <v>0</v>
      </c>
      <c r="L126" s="683">
        <f>HLOOKUP(B126,$E$15:$O$114,72,FALSE)</f>
        <v>0</v>
      </c>
      <c r="M126" s="683">
        <f t="shared" ref="M126:M133" si="40">HLOOKUP(B126,$E$15:$O$114,79,FALSE)</f>
        <v>0</v>
      </c>
      <c r="N126" s="683">
        <f t="shared" ref="N126:N133" si="41">HLOOKUP(B126,$E$15:$O$114,86,FALSE)</f>
        <v>0</v>
      </c>
      <c r="O126" s="683">
        <f t="shared" ref="O126:O133" si="42">HLOOKUP(B126,$E$15:$O$114,93,FALSE)</f>
        <v>0</v>
      </c>
      <c r="P126" s="683">
        <f t="shared" si="31"/>
        <v>0</v>
      </c>
    </row>
    <row r="127" spans="1:17">
      <c r="B127" s="500">
        <v>2014</v>
      </c>
      <c r="C127" s="681">
        <f t="shared" si="30"/>
        <v>1.5699999999999999E-2</v>
      </c>
      <c r="D127" s="682">
        <f>HLOOKUP(B127,$E$15:$O$114,16,FALSE)</f>
        <v>1.5299999999999999E-2</v>
      </c>
      <c r="E127" s="683">
        <f>HLOOKUP(B127,$E$15:$O$114,23,FALSE)</f>
        <v>4.6319999999999997</v>
      </c>
      <c r="F127" s="682">
        <f>HLOOKUP(B127,$E$15:$O$114,30,FALSE)</f>
        <v>2.6884000000000001</v>
      </c>
      <c r="G127" s="683">
        <f>HLOOKUP(B127,$E$15:$O$114,37,FALSE)</f>
        <v>22.639199999999999</v>
      </c>
      <c r="H127" s="682">
        <f>HLOOKUP(B127,$E$15:$O$114,44,FALSE)</f>
        <v>0</v>
      </c>
      <c r="I127" s="683">
        <f>HLOOKUP(B127,$E$15:$O$114,51,FALSE)</f>
        <v>0</v>
      </c>
      <c r="J127" s="683">
        <f>HLOOKUP(B127,$E$15:$O$114,58,FALSE)</f>
        <v>0</v>
      </c>
      <c r="K127" s="683">
        <f>HLOOKUP(B127,$E$15:$O$114,65,FALSE)</f>
        <v>0</v>
      </c>
      <c r="L127" s="683">
        <f>HLOOKUP(B127,$E$15:$O$114,72,FALSE)</f>
        <v>0</v>
      </c>
      <c r="M127" s="683">
        <f>HLOOKUP(B127,$E$15:$O$114,79,FALSE)</f>
        <v>0</v>
      </c>
      <c r="N127" s="683">
        <f>HLOOKUP(B127,$E$15:$O$114,86,FALSE)</f>
        <v>0</v>
      </c>
      <c r="O127" s="683">
        <f>HLOOKUP(B127,$E$15:$O$114,93,FALSE)</f>
        <v>0</v>
      </c>
      <c r="P127" s="683">
        <f>HLOOKUP(B127,$E$15:$O$114,100,FALSE)</f>
        <v>0</v>
      </c>
    </row>
    <row r="128" spans="1:17">
      <c r="B128" s="500">
        <v>2015</v>
      </c>
      <c r="C128" s="681">
        <f t="shared" si="30"/>
        <v>1.5900000000000001E-2</v>
      </c>
      <c r="D128" s="682">
        <f t="shared" si="32"/>
        <v>1.55E-2</v>
      </c>
      <c r="E128" s="683">
        <f t="shared" si="33"/>
        <v>4.6852999999999998</v>
      </c>
      <c r="F128" s="682">
        <f t="shared" si="34"/>
        <v>2.7193000000000001</v>
      </c>
      <c r="G128" s="683">
        <f t="shared" si="35"/>
        <v>22.8996</v>
      </c>
      <c r="H128" s="682">
        <f t="shared" si="36"/>
        <v>0</v>
      </c>
      <c r="I128" s="683">
        <f t="shared" si="37"/>
        <v>0</v>
      </c>
      <c r="J128" s="683">
        <f t="shared" si="38"/>
        <v>0</v>
      </c>
      <c r="K128" s="683">
        <f t="shared" si="39"/>
        <v>0</v>
      </c>
      <c r="L128" s="683">
        <f t="shared" ref="L128:L133" si="43">HLOOKUP(B128,$E$15:$O$114,72,FALSE)</f>
        <v>0</v>
      </c>
      <c r="M128" s="683">
        <f t="shared" si="40"/>
        <v>0</v>
      </c>
      <c r="N128" s="683">
        <f t="shared" si="41"/>
        <v>0</v>
      </c>
      <c r="O128" s="683">
        <f t="shared" si="42"/>
        <v>0</v>
      </c>
      <c r="P128" s="683">
        <f t="shared" si="31"/>
        <v>0</v>
      </c>
    </row>
    <row r="129" spans="2:16">
      <c r="B129" s="500">
        <v>2016</v>
      </c>
      <c r="C129" s="681">
        <f t="shared" si="30"/>
        <v>1.21E-2</v>
      </c>
      <c r="D129" s="682">
        <f t="shared" si="32"/>
        <v>1.5800000000000002E-2</v>
      </c>
      <c r="E129" s="683">
        <f t="shared" si="33"/>
        <v>4.7625999999999999</v>
      </c>
      <c r="F129" s="682">
        <f t="shared" si="34"/>
        <v>2.7642000000000002</v>
      </c>
      <c r="G129" s="683">
        <f t="shared" si="35"/>
        <v>23.2774</v>
      </c>
      <c r="H129" s="682">
        <f t="shared" si="36"/>
        <v>0</v>
      </c>
      <c r="I129" s="683">
        <f t="shared" si="37"/>
        <v>0</v>
      </c>
      <c r="J129" s="683">
        <f t="shared" si="38"/>
        <v>0</v>
      </c>
      <c r="K129" s="683">
        <f t="shared" si="39"/>
        <v>0</v>
      </c>
      <c r="L129" s="683">
        <f t="shared" si="43"/>
        <v>0</v>
      </c>
      <c r="M129" s="683">
        <f t="shared" si="40"/>
        <v>0</v>
      </c>
      <c r="N129" s="683">
        <f t="shared" si="41"/>
        <v>0</v>
      </c>
      <c r="O129" s="683">
        <f t="shared" si="42"/>
        <v>0</v>
      </c>
      <c r="P129" s="683">
        <f t="shared" si="31"/>
        <v>0</v>
      </c>
    </row>
    <row r="130" spans="2:16">
      <c r="B130" s="500">
        <v>2017</v>
      </c>
      <c r="C130" s="681">
        <f>HLOOKUP(B130,$E$15:$O$114,9,FALSE)</f>
        <v>8.2000000000000007E-3</v>
      </c>
      <c r="D130" s="682">
        <f t="shared" si="32"/>
        <v>1.61E-2</v>
      </c>
      <c r="E130" s="683">
        <f t="shared" si="33"/>
        <v>4.8388</v>
      </c>
      <c r="F130" s="682">
        <f t="shared" si="34"/>
        <v>2.8083999999999998</v>
      </c>
      <c r="G130" s="683">
        <f t="shared" si="35"/>
        <v>23.649799999999999</v>
      </c>
      <c r="H130" s="682">
        <f t="shared" si="36"/>
        <v>0</v>
      </c>
      <c r="I130" s="683">
        <f t="shared" si="37"/>
        <v>0</v>
      </c>
      <c r="J130" s="683">
        <f t="shared" si="38"/>
        <v>0</v>
      </c>
      <c r="K130" s="683">
        <f t="shared" si="39"/>
        <v>0</v>
      </c>
      <c r="L130" s="683">
        <f t="shared" si="43"/>
        <v>0</v>
      </c>
      <c r="M130" s="683">
        <f t="shared" si="40"/>
        <v>0</v>
      </c>
      <c r="N130" s="683">
        <f t="shared" si="41"/>
        <v>0</v>
      </c>
      <c r="O130" s="683">
        <f t="shared" si="42"/>
        <v>0</v>
      </c>
      <c r="P130" s="683">
        <f t="shared" si="31"/>
        <v>0</v>
      </c>
    </row>
    <row r="131" spans="2:16">
      <c r="B131" s="500">
        <v>2018</v>
      </c>
      <c r="C131" s="681">
        <f t="shared" ref="C131:C132" si="44">HLOOKUP(B131,$E$15:$O$114,9,FALSE)</f>
        <v>4.1000000000000003E-3</v>
      </c>
      <c r="D131" s="682">
        <f t="shared" si="32"/>
        <v>1.6199999999999999E-2</v>
      </c>
      <c r="E131" s="683">
        <f t="shared" si="33"/>
        <v>4.8822999999999999</v>
      </c>
      <c r="F131" s="682">
        <f t="shared" si="34"/>
        <v>2.8336999999999999</v>
      </c>
      <c r="G131" s="683">
        <f t="shared" si="35"/>
        <v>23.8626</v>
      </c>
      <c r="H131" s="682">
        <f t="shared" si="36"/>
        <v>0</v>
      </c>
      <c r="I131" s="683">
        <f t="shared" si="37"/>
        <v>0</v>
      </c>
      <c r="J131" s="683">
        <f t="shared" si="38"/>
        <v>0</v>
      </c>
      <c r="K131" s="683">
        <f t="shared" si="39"/>
        <v>0</v>
      </c>
      <c r="L131" s="683">
        <f t="shared" si="43"/>
        <v>0</v>
      </c>
      <c r="M131" s="683">
        <f t="shared" si="40"/>
        <v>0</v>
      </c>
      <c r="N131" s="683">
        <f t="shared" si="41"/>
        <v>0</v>
      </c>
      <c r="O131" s="683">
        <f t="shared" si="42"/>
        <v>0</v>
      </c>
      <c r="P131" s="683">
        <f t="shared" si="31"/>
        <v>0</v>
      </c>
    </row>
    <row r="132" spans="2:16">
      <c r="B132" s="500">
        <v>2019</v>
      </c>
      <c r="C132" s="681">
        <f t="shared" si="44"/>
        <v>0</v>
      </c>
      <c r="D132" s="682">
        <f t="shared" si="32"/>
        <v>1.6400000000000001E-2</v>
      </c>
      <c r="E132" s="683">
        <f t="shared" si="33"/>
        <v>4.9409000000000001</v>
      </c>
      <c r="F132" s="682">
        <f t="shared" si="34"/>
        <v>2.8677000000000001</v>
      </c>
      <c r="G132" s="683">
        <f t="shared" si="35"/>
        <v>24.149000000000001</v>
      </c>
      <c r="H132" s="682">
        <f t="shared" si="36"/>
        <v>0</v>
      </c>
      <c r="I132" s="683">
        <f t="shared" si="37"/>
        <v>0</v>
      </c>
      <c r="J132" s="683">
        <f t="shared" si="38"/>
        <v>0</v>
      </c>
      <c r="K132" s="683">
        <f t="shared" si="39"/>
        <v>0</v>
      </c>
      <c r="L132" s="683">
        <f t="shared" si="43"/>
        <v>0</v>
      </c>
      <c r="M132" s="683">
        <f t="shared" si="40"/>
        <v>0</v>
      </c>
      <c r="N132" s="683">
        <f t="shared" si="41"/>
        <v>0</v>
      </c>
      <c r="O132" s="683">
        <f t="shared" si="42"/>
        <v>0</v>
      </c>
      <c r="P132" s="683">
        <f t="shared" si="31"/>
        <v>0</v>
      </c>
    </row>
    <row r="133" spans="2:16">
      <c r="B133" s="501">
        <v>2020</v>
      </c>
      <c r="C133" s="684">
        <f>HLOOKUP(B133,$E$15:$O$114,9,FALSE)</f>
        <v>0</v>
      </c>
      <c r="D133" s="685">
        <f t="shared" si="32"/>
        <v>1.67E-2</v>
      </c>
      <c r="E133" s="686">
        <f t="shared" si="33"/>
        <v>5.0248999999999997</v>
      </c>
      <c r="F133" s="685">
        <f t="shared" si="34"/>
        <v>2.9165000000000001</v>
      </c>
      <c r="G133" s="686">
        <f>HLOOKUP(B133,$E$15:$O$114,37,FALSE)</f>
        <v>24.5595</v>
      </c>
      <c r="H133" s="685">
        <f t="shared" si="36"/>
        <v>0</v>
      </c>
      <c r="I133" s="686">
        <f t="shared" si="37"/>
        <v>0</v>
      </c>
      <c r="J133" s="686">
        <f t="shared" si="38"/>
        <v>0</v>
      </c>
      <c r="K133" s="686">
        <f t="shared" si="39"/>
        <v>0</v>
      </c>
      <c r="L133" s="686">
        <f t="shared" si="43"/>
        <v>0</v>
      </c>
      <c r="M133" s="686">
        <f t="shared" si="40"/>
        <v>0</v>
      </c>
      <c r="N133" s="686">
        <f t="shared" si="41"/>
        <v>0</v>
      </c>
      <c r="O133" s="686">
        <f t="shared" si="42"/>
        <v>0</v>
      </c>
      <c r="P133" s="686">
        <f t="shared" si="31"/>
        <v>0</v>
      </c>
    </row>
    <row r="134" spans="2:16" ht="18.75" customHeight="1">
      <c r="B134" s="497" t="s">
        <v>624</v>
      </c>
      <c r="C134" s="595"/>
      <c r="D134" s="596"/>
      <c r="E134" s="597"/>
      <c r="F134" s="596"/>
      <c r="G134" s="596"/>
      <c r="H134" s="596"/>
      <c r="I134" s="596"/>
      <c r="J134" s="596"/>
      <c r="K134" s="596"/>
      <c r="L134" s="596"/>
      <c r="M134" s="596"/>
      <c r="N134" s="596"/>
      <c r="O134" s="596"/>
      <c r="P134" s="596"/>
    </row>
    <row r="136" spans="2:16">
      <c r="B136" s="589"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A16" zoomScale="80" zoomScaleNormal="80" zoomScaleSheetLayoutView="80" zoomScalePageLayoutView="85" workbookViewId="0">
      <pane xSplit="3" ySplit="1" topLeftCell="Q194" activePane="bottomRight" state="frozen"/>
      <selection activeCell="A16" sqref="A16"/>
      <selection pane="topRight" activeCell="D16" sqref="D16"/>
      <selection pane="bottomLeft" activeCell="A17" sqref="A17"/>
      <selection pane="bottomRight" activeCell="Y478" sqref="Y478"/>
    </sheetView>
  </sheetViews>
  <sheetFormatPr defaultColWidth="9" defaultRowHeight="14" outlineLevelRow="1" outlineLevelCol="1"/>
  <cols>
    <col min="1" max="1" width="4.6328125" style="507" customWidth="1"/>
    <col min="2" max="2" width="43.6328125" style="254" customWidth="1"/>
    <col min="3" max="3" width="14" style="254" customWidth="1"/>
    <col min="4" max="4" width="14.36328125" style="253" bestFit="1" customWidth="1"/>
    <col min="5" max="8" width="10.36328125" style="253" customWidth="1" outlineLevel="1"/>
    <col min="9" max="13" width="10.6328125" style="253" bestFit="1" customWidth="1" outlineLevel="1"/>
    <col min="14" max="14" width="12.36328125" style="253" customWidth="1" outlineLevel="1"/>
    <col min="15" max="15" width="17.6328125" style="253" customWidth="1"/>
    <col min="16" max="24" width="9.36328125" style="253" customWidth="1" outlineLevel="1"/>
    <col min="25" max="25" width="14" style="255" customWidth="1"/>
    <col min="26" max="26" width="14.6328125" style="255" customWidth="1"/>
    <col min="27" max="27" width="17" style="255" customWidth="1"/>
    <col min="28" max="28" width="17.6328125" style="255" customWidth="1"/>
    <col min="29" max="35" width="14.6328125" style="255" customWidth="1"/>
    <col min="36" max="38" width="15" style="255" customWidth="1"/>
    <col min="39" max="39" width="14.26953125" style="256" customWidth="1"/>
    <col min="40" max="40" width="14.6328125" style="253" customWidth="1"/>
    <col min="41" max="41" width="15" style="253" customWidth="1"/>
    <col min="42" max="42" width="14" style="253" customWidth="1"/>
    <col min="43" max="43" width="9.6328125" style="253" customWidth="1"/>
    <col min="44" max="44" width="11" style="253" customWidth="1"/>
    <col min="45" max="45" width="12" style="253" customWidth="1"/>
    <col min="46" max="46" width="6.36328125" style="253" bestFit="1" customWidth="1"/>
    <col min="47" max="51" width="9" style="253"/>
    <col min="52" max="52" width="6.36328125" style="253" bestFit="1" customWidth="1"/>
    <col min="53" max="16384" width="9" style="253"/>
  </cols>
  <sheetData>
    <row r="1" spans="1:39" ht="164.25" customHeight="1"/>
    <row r="2" spans="1:39" ht="23.25" customHeight="1" thickBot="1"/>
    <row r="3" spans="1:39" ht="25.5" customHeight="1" thickBot="1">
      <c r="B3" s="814" t="s">
        <v>171</v>
      </c>
      <c r="C3" s="257" t="s">
        <v>175</v>
      </c>
      <c r="D3" s="505"/>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14"/>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3"/>
      <c r="C5" s="812" t="s">
        <v>550</v>
      </c>
      <c r="D5" s="813"/>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14" t="s">
        <v>504</v>
      </c>
      <c r="C7" s="815" t="s">
        <v>625</v>
      </c>
      <c r="D7" s="815"/>
      <c r="E7" s="815"/>
      <c r="F7" s="815"/>
      <c r="G7" s="815"/>
      <c r="H7" s="815"/>
      <c r="I7" s="815"/>
      <c r="J7" s="815"/>
      <c r="K7" s="815"/>
      <c r="L7" s="815"/>
      <c r="M7" s="815"/>
      <c r="N7" s="815"/>
      <c r="O7" s="815"/>
      <c r="P7" s="815"/>
      <c r="Q7" s="815"/>
      <c r="R7" s="815"/>
      <c r="S7" s="815"/>
      <c r="T7" s="815"/>
      <c r="U7" s="815"/>
      <c r="V7" s="815"/>
      <c r="W7" s="815"/>
      <c r="X7" s="815"/>
      <c r="Y7" s="603"/>
      <c r="Z7" s="603"/>
      <c r="AA7" s="603"/>
      <c r="AB7" s="603"/>
      <c r="AC7" s="603"/>
      <c r="AD7" s="603"/>
      <c r="AE7" s="270"/>
      <c r="AF7" s="270"/>
      <c r="AG7" s="270"/>
      <c r="AH7" s="270"/>
      <c r="AI7" s="270"/>
      <c r="AJ7" s="270"/>
      <c r="AK7" s="270"/>
      <c r="AL7" s="270"/>
    </row>
    <row r="8" spans="1:39" s="271" customFormat="1" ht="58.5" customHeight="1">
      <c r="A8" s="507"/>
      <c r="B8" s="814"/>
      <c r="C8" s="815" t="s">
        <v>566</v>
      </c>
      <c r="D8" s="815"/>
      <c r="E8" s="815"/>
      <c r="F8" s="815"/>
      <c r="G8" s="815"/>
      <c r="H8" s="815"/>
      <c r="I8" s="815"/>
      <c r="J8" s="815"/>
      <c r="K8" s="815"/>
      <c r="L8" s="815"/>
      <c r="M8" s="815"/>
      <c r="N8" s="815"/>
      <c r="O8" s="815"/>
      <c r="P8" s="815"/>
      <c r="Q8" s="815"/>
      <c r="R8" s="815"/>
      <c r="S8" s="815"/>
      <c r="T8" s="815"/>
      <c r="U8" s="815"/>
      <c r="V8" s="815"/>
      <c r="W8" s="815"/>
      <c r="X8" s="815"/>
      <c r="Y8" s="603"/>
      <c r="Z8" s="603"/>
      <c r="AA8" s="603"/>
      <c r="AB8" s="603"/>
      <c r="AC8" s="603"/>
      <c r="AD8" s="603"/>
      <c r="AE8" s="272"/>
      <c r="AF8" s="255"/>
      <c r="AG8" s="255"/>
      <c r="AH8" s="255"/>
      <c r="AI8" s="255"/>
      <c r="AJ8" s="255"/>
      <c r="AK8" s="255"/>
      <c r="AL8" s="255"/>
      <c r="AM8" s="256"/>
    </row>
    <row r="9" spans="1:39" s="271" customFormat="1" ht="57.75" customHeight="1">
      <c r="A9" s="507"/>
      <c r="B9" s="273"/>
      <c r="C9" s="815" t="s">
        <v>565</v>
      </c>
      <c r="D9" s="815"/>
      <c r="E9" s="815"/>
      <c r="F9" s="815"/>
      <c r="G9" s="815"/>
      <c r="H9" s="815"/>
      <c r="I9" s="815"/>
      <c r="J9" s="815"/>
      <c r="K9" s="815"/>
      <c r="L9" s="815"/>
      <c r="M9" s="815"/>
      <c r="N9" s="815"/>
      <c r="O9" s="815"/>
      <c r="P9" s="815"/>
      <c r="Q9" s="815"/>
      <c r="R9" s="815"/>
      <c r="S9" s="815"/>
      <c r="T9" s="815"/>
      <c r="U9" s="815"/>
      <c r="V9" s="815"/>
      <c r="W9" s="815"/>
      <c r="X9" s="815"/>
      <c r="Y9" s="603"/>
      <c r="Z9" s="603"/>
      <c r="AA9" s="603"/>
      <c r="AB9" s="603"/>
      <c r="AC9" s="603"/>
      <c r="AD9" s="603"/>
      <c r="AE9" s="272"/>
      <c r="AF9" s="255"/>
      <c r="AG9" s="255"/>
      <c r="AH9" s="255"/>
      <c r="AI9" s="255"/>
      <c r="AJ9" s="255"/>
      <c r="AK9" s="255"/>
      <c r="AL9" s="255"/>
      <c r="AM9" s="256"/>
    </row>
    <row r="10" spans="1:39" ht="41.25" customHeight="1">
      <c r="B10" s="275"/>
      <c r="C10" s="815" t="s">
        <v>627</v>
      </c>
      <c r="D10" s="815"/>
      <c r="E10" s="815"/>
      <c r="F10" s="815"/>
      <c r="G10" s="815"/>
      <c r="H10" s="815"/>
      <c r="I10" s="815"/>
      <c r="J10" s="815"/>
      <c r="K10" s="815"/>
      <c r="L10" s="815"/>
      <c r="M10" s="815"/>
      <c r="N10" s="815"/>
      <c r="O10" s="815"/>
      <c r="P10" s="815"/>
      <c r="Q10" s="815"/>
      <c r="R10" s="815"/>
      <c r="S10" s="815"/>
      <c r="T10" s="815"/>
      <c r="U10" s="815"/>
      <c r="V10" s="815"/>
      <c r="W10" s="815"/>
      <c r="X10" s="815"/>
      <c r="Y10" s="603"/>
      <c r="Z10" s="603"/>
      <c r="AA10" s="603"/>
      <c r="AB10" s="603"/>
      <c r="AC10" s="603"/>
      <c r="AD10" s="603"/>
      <c r="AE10" s="272"/>
      <c r="AF10" s="276"/>
      <c r="AG10" s="276"/>
      <c r="AH10" s="276"/>
      <c r="AI10" s="276"/>
      <c r="AJ10" s="276"/>
      <c r="AK10" s="276"/>
      <c r="AL10" s="276"/>
    </row>
    <row r="11" spans="1:39" ht="53.25" customHeight="1">
      <c r="C11" s="815" t="s">
        <v>614</v>
      </c>
      <c r="D11" s="815"/>
      <c r="E11" s="815"/>
      <c r="F11" s="815"/>
      <c r="G11" s="815"/>
      <c r="H11" s="815"/>
      <c r="I11" s="815"/>
      <c r="J11" s="815"/>
      <c r="K11" s="815"/>
      <c r="L11" s="815"/>
      <c r="M11" s="815"/>
      <c r="N11" s="815"/>
      <c r="O11" s="815"/>
      <c r="P11" s="815"/>
      <c r="Q11" s="815"/>
      <c r="R11" s="815"/>
      <c r="S11" s="815"/>
      <c r="T11" s="815"/>
      <c r="U11" s="815"/>
      <c r="V11" s="815"/>
      <c r="W11" s="815"/>
      <c r="X11" s="815"/>
      <c r="Y11" s="603"/>
      <c r="Z11" s="603"/>
      <c r="AA11" s="603"/>
      <c r="AB11" s="603"/>
      <c r="AC11" s="603"/>
      <c r="AD11" s="603"/>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14" t="s">
        <v>526</v>
      </c>
      <c r="C13" s="588" t="s">
        <v>521</v>
      </c>
      <c r="D13" s="539"/>
      <c r="E13" s="539"/>
      <c r="F13" s="539"/>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272"/>
      <c r="AF13" s="276"/>
      <c r="AG13" s="276"/>
      <c r="AH13" s="276"/>
      <c r="AI13" s="276"/>
      <c r="AJ13" s="276"/>
      <c r="AK13" s="276"/>
      <c r="AL13" s="276"/>
      <c r="AM13" s="253"/>
    </row>
    <row r="14" spans="1:39" ht="20.25" customHeight="1">
      <c r="B14" s="814"/>
      <c r="C14" s="588" t="s">
        <v>522</v>
      </c>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539"/>
      <c r="AB14" s="539"/>
      <c r="AC14" s="539"/>
      <c r="AD14" s="539"/>
      <c r="AE14" s="272"/>
      <c r="AF14" s="276"/>
      <c r="AG14" s="276"/>
      <c r="AH14" s="276"/>
      <c r="AI14" s="276"/>
      <c r="AJ14" s="276"/>
      <c r="AK14" s="276"/>
      <c r="AL14" s="276"/>
      <c r="AM14" s="253"/>
    </row>
    <row r="15" spans="1:39" ht="20.25" customHeight="1">
      <c r="C15" s="588" t="s">
        <v>523</v>
      </c>
      <c r="D15" s="539"/>
      <c r="E15" s="539"/>
      <c r="F15" s="539"/>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272"/>
      <c r="AF15" s="276"/>
      <c r="AG15" s="276"/>
      <c r="AH15" s="276"/>
      <c r="AI15" s="276"/>
      <c r="AJ15" s="276"/>
      <c r="AK15" s="276"/>
      <c r="AL15" s="276"/>
      <c r="AM15" s="253"/>
    </row>
    <row r="16" spans="1:39" ht="20.25" customHeight="1">
      <c r="C16" s="588" t="s">
        <v>524</v>
      </c>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5">
      <c r="B18" s="280" t="s">
        <v>241</v>
      </c>
      <c r="C18" s="281"/>
      <c r="E18" s="587"/>
      <c r="O18" s="281"/>
      <c r="Y18" s="270"/>
      <c r="Z18" s="267"/>
      <c r="AA18" s="267"/>
      <c r="AB18" s="267"/>
      <c r="AC18" s="267"/>
      <c r="AD18" s="267"/>
      <c r="AE18" s="267"/>
      <c r="AF18" s="267"/>
      <c r="AG18" s="267"/>
      <c r="AH18" s="267"/>
      <c r="AI18" s="267"/>
      <c r="AJ18" s="267"/>
      <c r="AK18" s="267"/>
      <c r="AL18" s="267"/>
      <c r="AM18" s="282"/>
    </row>
    <row r="19" spans="1:39" s="283" customFormat="1" ht="36" customHeight="1">
      <c r="A19" s="507"/>
      <c r="B19" s="816" t="s">
        <v>211</v>
      </c>
      <c r="C19" s="818" t="s">
        <v>33</v>
      </c>
      <c r="D19" s="284" t="s">
        <v>421</v>
      </c>
      <c r="E19" s="820" t="s">
        <v>209</v>
      </c>
      <c r="F19" s="821"/>
      <c r="G19" s="821"/>
      <c r="H19" s="821"/>
      <c r="I19" s="821"/>
      <c r="J19" s="821"/>
      <c r="K19" s="821"/>
      <c r="L19" s="821"/>
      <c r="M19" s="822"/>
      <c r="N19" s="826" t="s">
        <v>213</v>
      </c>
      <c r="O19" s="284" t="s">
        <v>422</v>
      </c>
      <c r="P19" s="820" t="s">
        <v>212</v>
      </c>
      <c r="Q19" s="821"/>
      <c r="R19" s="821"/>
      <c r="S19" s="821"/>
      <c r="T19" s="821"/>
      <c r="U19" s="821"/>
      <c r="V19" s="821"/>
      <c r="W19" s="821"/>
      <c r="X19" s="822"/>
      <c r="Y19" s="823" t="s">
        <v>243</v>
      </c>
      <c r="Z19" s="824"/>
      <c r="AA19" s="824"/>
      <c r="AB19" s="824"/>
      <c r="AC19" s="824"/>
      <c r="AD19" s="824"/>
      <c r="AE19" s="824"/>
      <c r="AF19" s="824"/>
      <c r="AG19" s="824"/>
      <c r="AH19" s="824"/>
      <c r="AI19" s="824"/>
      <c r="AJ19" s="824"/>
      <c r="AK19" s="824"/>
      <c r="AL19" s="824"/>
      <c r="AM19" s="825"/>
    </row>
    <row r="20" spans="1:39" s="283" customFormat="1" ht="59.25" customHeight="1">
      <c r="A20" s="507"/>
      <c r="B20" s="817"/>
      <c r="C20" s="819"/>
      <c r="D20" s="285">
        <v>2011</v>
      </c>
      <c r="E20" s="285">
        <v>2012</v>
      </c>
      <c r="F20" s="285">
        <v>2013</v>
      </c>
      <c r="G20" s="285">
        <v>2014</v>
      </c>
      <c r="H20" s="285">
        <v>2015</v>
      </c>
      <c r="I20" s="285">
        <v>2016</v>
      </c>
      <c r="J20" s="285">
        <v>2017</v>
      </c>
      <c r="K20" s="285">
        <v>2018</v>
      </c>
      <c r="L20" s="285">
        <v>2019</v>
      </c>
      <c r="M20" s="285">
        <v>2020</v>
      </c>
      <c r="N20" s="827"/>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GS&gt;1,000 kW</v>
      </c>
      <c r="AC20" s="286" t="str">
        <f>'1.  LRAMVA Summary'!H52</f>
        <v>Street Lighting</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8"/>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7">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5" outlineLevel="1">
      <c r="A23" s="507"/>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5" outlineLevel="1">
      <c r="A24" s="509"/>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5" outlineLevel="1">
      <c r="A25" s="507">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5" outlineLevel="1">
      <c r="A26" s="507"/>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5" outlineLevel="1">
      <c r="A27" s="509"/>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5" outlineLevel="1">
      <c r="A28" s="507">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5" outlineLevel="1">
      <c r="A29" s="507"/>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5" outlineLevel="1">
      <c r="A30" s="507"/>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5" outlineLevel="1">
      <c r="A31" s="507">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5" outlineLevel="1">
      <c r="A32" s="507"/>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5" outlineLevel="1">
      <c r="A33" s="507"/>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5" outlineLevel="1">
      <c r="A34" s="507">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5" outlineLevel="1">
      <c r="A35" s="507"/>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5" outlineLevel="1">
      <c r="A36" s="507"/>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5" outlineLevel="1">
      <c r="A37" s="507">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5" outlineLevel="1">
      <c r="A38" s="507"/>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5" outlineLevel="1">
      <c r="A39" s="507"/>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5" outlineLevel="1">
      <c r="A40" s="507">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5" outlineLevel="1">
      <c r="A41" s="507"/>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5" outlineLevel="1">
      <c r="A42" s="507"/>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5" outlineLevel="1">
      <c r="A43" s="507">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5" outlineLevel="1">
      <c r="A44" s="507"/>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5" outlineLevel="1">
      <c r="A45" s="507"/>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5" outlineLevel="1">
      <c r="A46" s="507">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5" outlineLevel="1">
      <c r="A47" s="507"/>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5" outlineLevel="1">
      <c r="A48" s="507"/>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5" outlineLevel="1">
      <c r="A49" s="508"/>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5" outlineLevel="1">
      <c r="A50" s="507">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5" outlineLevel="1">
      <c r="A51" s="507"/>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5" outlineLevel="1">
      <c r="A52" s="507"/>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5" outlineLevel="1">
      <c r="A53" s="507">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5" outlineLevel="1">
      <c r="A54" s="507"/>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5" outlineLevel="1">
      <c r="A55" s="507"/>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5" outlineLevel="1">
      <c r="A56" s="507">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5" outlineLevel="1">
      <c r="A57" s="507"/>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5" outlineLevel="1">
      <c r="A58" s="507"/>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5" outlineLevel="1">
      <c r="A59" s="507">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5" outlineLevel="1">
      <c r="A60" s="507"/>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5" outlineLevel="1">
      <c r="A61" s="507"/>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5" outlineLevel="1">
      <c r="A62" s="507">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5" outlineLevel="1">
      <c r="A63" s="507"/>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5" outlineLevel="1">
      <c r="A64" s="507"/>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5" outlineLevel="1">
      <c r="A65" s="507">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5" outlineLevel="1">
      <c r="A66" s="507"/>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5" outlineLevel="1">
      <c r="A67" s="507"/>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1" outlineLevel="1">
      <c r="A68" s="507">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5" outlineLevel="1">
      <c r="A69" s="507"/>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5" outlineLevel="1">
      <c r="A70" s="507"/>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5" outlineLevel="1">
      <c r="A71" s="507">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5" outlineLevel="1">
      <c r="A72" s="507"/>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5" outlineLevel="1">
      <c r="A73" s="507"/>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5" outlineLevel="1">
      <c r="A74" s="508"/>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5" outlineLevel="1">
      <c r="A75" s="507">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5" outlineLevel="1">
      <c r="A76" s="507"/>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5" outlineLevel="1">
      <c r="A77" s="510"/>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5" outlineLevel="1">
      <c r="A78" s="507">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5" outlineLevel="1">
      <c r="A79" s="507"/>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5" outlineLevel="1">
      <c r="A80" s="507"/>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5" outlineLevel="1">
      <c r="A81" s="507">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5" outlineLevel="1">
      <c r="A82" s="507"/>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5" outlineLevel="1">
      <c r="A83" s="507"/>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5" outlineLevel="1">
      <c r="A84" s="507">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5" outlineLevel="1">
      <c r="A85" s="507"/>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5" outlineLevel="1">
      <c r="A86" s="507"/>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5" outlineLevel="1">
      <c r="A87" s="507">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5" outlineLevel="1">
      <c r="A88" s="507"/>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5" outlineLevel="1">
      <c r="A89" s="507"/>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5" outlineLevel="1">
      <c r="A90" s="508"/>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5" outlineLevel="1">
      <c r="A91" s="507">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5" outlineLevel="1">
      <c r="A92" s="507"/>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5" outlineLevel="1">
      <c r="A93" s="507"/>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5" outlineLevel="1">
      <c r="A94" s="508"/>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5" outlineLevel="1">
      <c r="A95" s="507">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5" outlineLevel="1">
      <c r="A96" s="507"/>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5" outlineLevel="1">
      <c r="A97" s="507"/>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5" outlineLevel="1">
      <c r="A98" s="507">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5" outlineLevel="1">
      <c r="A99" s="507"/>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5" outlineLevel="1">
      <c r="A100" s="507"/>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5" outlineLevel="1">
      <c r="A101" s="508"/>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5" outlineLevel="1">
      <c r="A102" s="507">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5" outlineLevel="1">
      <c r="A103" s="507"/>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5" outlineLevel="1">
      <c r="A104" s="510"/>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5" outlineLevel="1">
      <c r="A105" s="507">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5" outlineLevel="1">
      <c r="A106" s="507"/>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5" outlineLevel="1">
      <c r="A107" s="510"/>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5" outlineLevel="1">
      <c r="A108" s="507">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5" outlineLevel="1">
      <c r="A109" s="507"/>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5" outlineLevel="1">
      <c r="A110" s="510"/>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5" outlineLevel="1">
      <c r="A111" s="507">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5" outlineLevel="1">
      <c r="A112" s="507"/>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3"/>
    </row>
    <row r="113" spans="1:39" s="283" customFormat="1" ht="15.5" outlineLevel="1">
      <c r="A113" s="507"/>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5" outlineLevel="1">
      <c r="A114" s="507">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5" outlineLevel="1">
      <c r="A115" s="507"/>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3"/>
    </row>
    <row r="116" spans="1:39" s="283" customFormat="1" ht="15.5" outlineLevel="1">
      <c r="A116" s="507"/>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5" outlineLevel="1">
      <c r="A117" s="507"/>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5" outlineLevel="1">
      <c r="A118" s="507">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5" outlineLevel="1">
      <c r="A119" s="507"/>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3"/>
    </row>
    <row r="120" spans="1:39" s="283" customFormat="1" ht="15.5" outlineLevel="1">
      <c r="A120" s="507"/>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5" outlineLevel="1">
      <c r="A121" s="507">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5" outlineLevel="1">
      <c r="A122" s="507"/>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3"/>
    </row>
    <row r="123" spans="1:39" s="283" customFormat="1" ht="15.5" outlineLevel="1">
      <c r="A123" s="507"/>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5" outlineLevel="1">
      <c r="A124" s="507">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5" outlineLevel="1">
      <c r="A125" s="507"/>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3"/>
    </row>
    <row r="126" spans="1:39" s="283" customFormat="1" ht="15.5" outlineLevel="1">
      <c r="A126" s="507"/>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5">
      <c r="A127" s="507"/>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5">
      <c r="A128" s="507"/>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5">
      <c r="A129" s="509"/>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5">
      <c r="A130" s="506"/>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5">
      <c r="A131" s="509"/>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5">
      <c r="A132" s="509"/>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1"/>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6"/>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5">
      <c r="A135" s="507"/>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5">
      <c r="A136" s="507"/>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5">
      <c r="A137" s="507"/>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5">
      <c r="A138" s="507"/>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5">
      <c r="A139" s="507"/>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5">
      <c r="A140" s="507"/>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5">
      <c r="A141" s="507"/>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5">
      <c r="A142" s="507"/>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584</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5">
      <c r="B146" s="280" t="s">
        <v>242</v>
      </c>
      <c r="C146" s="281"/>
      <c r="D146" s="587" t="s">
        <v>525</v>
      </c>
      <c r="F146" s="587"/>
      <c r="O146" s="281"/>
      <c r="Y146" s="270"/>
      <c r="Z146" s="267"/>
      <c r="AA146" s="267"/>
      <c r="AB146" s="267"/>
      <c r="AC146" s="267"/>
      <c r="AD146" s="267"/>
      <c r="AE146" s="267"/>
      <c r="AF146" s="267"/>
      <c r="AG146" s="267"/>
      <c r="AH146" s="267"/>
      <c r="AI146" s="267"/>
      <c r="AJ146" s="267"/>
      <c r="AK146" s="267"/>
      <c r="AL146" s="267"/>
      <c r="AM146" s="282"/>
    </row>
    <row r="147" spans="1:39" ht="34.5" customHeight="1">
      <c r="B147" s="816" t="s">
        <v>211</v>
      </c>
      <c r="C147" s="818" t="s">
        <v>33</v>
      </c>
      <c r="D147" s="284" t="s">
        <v>421</v>
      </c>
      <c r="E147" s="820" t="s">
        <v>209</v>
      </c>
      <c r="F147" s="821"/>
      <c r="G147" s="821"/>
      <c r="H147" s="821"/>
      <c r="I147" s="821"/>
      <c r="J147" s="821"/>
      <c r="K147" s="821"/>
      <c r="L147" s="821"/>
      <c r="M147" s="822"/>
      <c r="N147" s="826" t="s">
        <v>213</v>
      </c>
      <c r="O147" s="284" t="s">
        <v>422</v>
      </c>
      <c r="P147" s="820" t="s">
        <v>212</v>
      </c>
      <c r="Q147" s="821"/>
      <c r="R147" s="821"/>
      <c r="S147" s="821"/>
      <c r="T147" s="821"/>
      <c r="U147" s="821"/>
      <c r="V147" s="821"/>
      <c r="W147" s="821"/>
      <c r="X147" s="822"/>
      <c r="Y147" s="823" t="s">
        <v>243</v>
      </c>
      <c r="Z147" s="824"/>
      <c r="AA147" s="824"/>
      <c r="AB147" s="824"/>
      <c r="AC147" s="824"/>
      <c r="AD147" s="824"/>
      <c r="AE147" s="824"/>
      <c r="AF147" s="824"/>
      <c r="AG147" s="824"/>
      <c r="AH147" s="824"/>
      <c r="AI147" s="824"/>
      <c r="AJ147" s="824"/>
      <c r="AK147" s="824"/>
      <c r="AL147" s="824"/>
      <c r="AM147" s="825"/>
    </row>
    <row r="148" spans="1:39" ht="60.75" customHeight="1">
      <c r="B148" s="817"/>
      <c r="C148" s="819"/>
      <c r="D148" s="285">
        <v>2012</v>
      </c>
      <c r="E148" s="285">
        <v>2013</v>
      </c>
      <c r="F148" s="285">
        <v>2014</v>
      </c>
      <c r="G148" s="285">
        <v>2015</v>
      </c>
      <c r="H148" s="285">
        <v>2016</v>
      </c>
      <c r="I148" s="285">
        <v>2017</v>
      </c>
      <c r="J148" s="285">
        <v>2018</v>
      </c>
      <c r="K148" s="285">
        <v>2019</v>
      </c>
      <c r="L148" s="285">
        <v>2020</v>
      </c>
      <c r="M148" s="285">
        <v>2021</v>
      </c>
      <c r="N148" s="827"/>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GS&gt;1,000 kW</v>
      </c>
      <c r="AC148" s="285" t="str">
        <f>'1.  LRAMVA Summary'!H52</f>
        <v>Street Lighting</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8"/>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5" outlineLevel="1">
      <c r="A150" s="507">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3"/>
    </row>
    <row r="152" spans="1:39" ht="15.5" outlineLevel="1">
      <c r="A152" s="509"/>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5" outlineLevel="1">
      <c r="A153" s="507">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3"/>
    </row>
    <row r="155" spans="1:39" ht="15.5" outlineLevel="1">
      <c r="A155" s="509"/>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5" outlineLevel="1">
      <c r="A156" s="507">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3"/>
    </row>
    <row r="158" spans="1:39" ht="15.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5" outlineLevel="1">
      <c r="A159" s="507">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3"/>
    </row>
    <row r="161" spans="1:39" ht="15.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5" outlineLevel="1">
      <c r="A162" s="507">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3"/>
    </row>
    <row r="164" spans="1:39" ht="15.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5" outlineLevel="1">
      <c r="A165" s="507">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3"/>
    </row>
    <row r="167" spans="1:39" ht="15.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5" outlineLevel="1">
      <c r="A168" s="507">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3"/>
    </row>
    <row r="170" spans="1:39" ht="15.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5" outlineLevel="1">
      <c r="A171" s="507">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5" outlineLevel="1">
      <c r="A172" s="507"/>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3"/>
    </row>
    <row r="173" spans="1:39" s="283" customFormat="1" ht="15.5" outlineLevel="1">
      <c r="A173" s="507"/>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5" outlineLevel="1">
      <c r="A174" s="507">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3"/>
    </row>
    <row r="176" spans="1:39" ht="15.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5" outlineLevel="1">
      <c r="A177" s="508"/>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5" outlineLevel="1">
      <c r="A178" s="507">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3"/>
    </row>
    <row r="180" spans="1:39" ht="15.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5" outlineLevel="1">
      <c r="A181" s="507">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3"/>
    </row>
    <row r="183" spans="1:39" ht="15.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5" outlineLevel="1">
      <c r="A184" s="507">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3"/>
    </row>
    <row r="186" spans="1:39" ht="15.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5" outlineLevel="1">
      <c r="A187" s="507">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3"/>
    </row>
    <row r="189" spans="1:39" ht="15.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5" outlineLevel="1">
      <c r="A190" s="507">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3"/>
    </row>
    <row r="192" spans="1:39" ht="15.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5" outlineLevel="1">
      <c r="A193" s="507">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5" outlineLevel="1">
      <c r="A194" s="507"/>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3"/>
    </row>
    <row r="195" spans="1:39" s="283" customFormat="1" ht="15.5" outlineLevel="1">
      <c r="A195" s="507"/>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1" outlineLevel="1">
      <c r="A196" s="507">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5" outlineLevel="1">
      <c r="A197" s="507"/>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3"/>
    </row>
    <row r="198" spans="1:39" s="283" customFormat="1" ht="15.5" outlineLevel="1">
      <c r="A198" s="507"/>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5" outlineLevel="1">
      <c r="A199" s="507">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3"/>
    </row>
    <row r="201" spans="1:39" ht="15.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5" outlineLevel="1">
      <c r="A202" s="508"/>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5" outlineLevel="1">
      <c r="A203" s="507">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3"/>
    </row>
    <row r="205" spans="1:39" ht="15.5" outlineLevel="1">
      <c r="A205" s="510"/>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5" outlineLevel="1">
      <c r="A206" s="507">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3"/>
    </row>
    <row r="208" spans="1:39" ht="15.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5" outlineLevel="1">
      <c r="A209" s="507">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3"/>
    </row>
    <row r="211" spans="1:39" ht="15.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5" outlineLevel="1">
      <c r="A212" s="507">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3"/>
    </row>
    <row r="214" spans="1:39" ht="15.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5" outlineLevel="1">
      <c r="A215" s="507">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3"/>
    </row>
    <row r="217" spans="1:39" ht="15.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5" outlineLevel="1">
      <c r="A218" s="508"/>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5" outlineLevel="1">
      <c r="A219" s="507">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3"/>
    </row>
    <row r="221" spans="1:39" ht="15.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5" outlineLevel="1">
      <c r="A222" s="508"/>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5" outlineLevel="1">
      <c r="A223" s="507">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5" outlineLevel="1">
      <c r="A224" s="507"/>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3"/>
    </row>
    <row r="225" spans="1:39" s="283" customFormat="1" ht="15.5" outlineLevel="1">
      <c r="A225" s="507"/>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5" outlineLevel="1">
      <c r="A226" s="507">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5" outlineLevel="1">
      <c r="A227" s="507"/>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3"/>
    </row>
    <row r="228" spans="1:39" s="283" customFormat="1" ht="15.5" outlineLevel="1">
      <c r="A228" s="507"/>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5" outlineLevel="1">
      <c r="A229" s="508"/>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5" outlineLevel="1">
      <c r="A230" s="507">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3"/>
    </row>
    <row r="232" spans="1:39" ht="15.5" outlineLevel="1">
      <c r="A232" s="510"/>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5" outlineLevel="1">
      <c r="A233" s="507">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3"/>
    </row>
    <row r="235" spans="1:39" ht="15.5" outlineLevel="1">
      <c r="A235" s="510"/>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5" outlineLevel="1">
      <c r="A236" s="507">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3"/>
    </row>
    <row r="238" spans="1:39" ht="15.5" outlineLevel="1">
      <c r="A238" s="510"/>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5" outlineLevel="1">
      <c r="A239" s="507">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3"/>
    </row>
    <row r="241" spans="1:39" ht="15.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5" outlineLevel="1">
      <c r="A242" s="507">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5" outlineLevel="1">
      <c r="A243" s="507"/>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3"/>
    </row>
    <row r="244" spans="1:39" s="283" customFormat="1" ht="15.5" outlineLevel="1">
      <c r="A244" s="507"/>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5" outlineLevel="1">
      <c r="A245" s="507"/>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5" outlineLevel="1">
      <c r="A246" s="507">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5" outlineLevel="1">
      <c r="A247" s="507"/>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3"/>
    </row>
    <row r="248" spans="1:39" s="283" customFormat="1" ht="15.5" outlineLevel="1">
      <c r="A248" s="507"/>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5" outlineLevel="1">
      <c r="A249" s="507">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5" outlineLevel="1">
      <c r="A250" s="507"/>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3"/>
    </row>
    <row r="251" spans="1:39" s="283" customFormat="1" ht="15.5" outlineLevel="1">
      <c r="A251" s="507"/>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5" outlineLevel="1">
      <c r="A252" s="507">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5" outlineLevel="1">
      <c r="A253" s="507"/>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3"/>
    </row>
    <row r="254" spans="1:39" ht="15.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5">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6">
        <f>SUM(Y259:AL259)</f>
        <v>0</v>
      </c>
    </row>
    <row r="260" spans="1:41" ht="15.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6">
        <f>SUM(Y260:AL260)</f>
        <v>0</v>
      </c>
    </row>
    <row r="261" spans="1:41" s="380" customFormat="1" ht="15.5">
      <c r="A261" s="509"/>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5">
      <c r="A262" s="509"/>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5">
      <c r="A263" s="509"/>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584</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5">
      <c r="B275" s="280" t="s">
        <v>248</v>
      </c>
      <c r="C275" s="281"/>
      <c r="D275" s="589" t="s">
        <v>525</v>
      </c>
      <c r="E275" s="587"/>
      <c r="O275" s="281"/>
      <c r="Y275" s="270"/>
      <c r="Z275" s="267"/>
      <c r="AA275" s="267"/>
      <c r="AB275" s="267"/>
      <c r="AC275" s="267"/>
      <c r="AD275" s="267"/>
      <c r="AE275" s="267"/>
      <c r="AF275" s="267"/>
      <c r="AG275" s="267"/>
      <c r="AH275" s="267"/>
      <c r="AI275" s="267"/>
      <c r="AJ275" s="267"/>
      <c r="AK275" s="267"/>
      <c r="AL275" s="267"/>
      <c r="AM275" s="282"/>
    </row>
    <row r="276" spans="1:39" ht="33" customHeight="1">
      <c r="B276" s="816" t="s">
        <v>211</v>
      </c>
      <c r="C276" s="818" t="s">
        <v>33</v>
      </c>
      <c r="D276" s="284" t="s">
        <v>421</v>
      </c>
      <c r="E276" s="820" t="s">
        <v>209</v>
      </c>
      <c r="F276" s="821"/>
      <c r="G276" s="821"/>
      <c r="H276" s="821"/>
      <c r="I276" s="821"/>
      <c r="J276" s="821"/>
      <c r="K276" s="821"/>
      <c r="L276" s="821"/>
      <c r="M276" s="822"/>
      <c r="N276" s="826" t="s">
        <v>213</v>
      </c>
      <c r="O276" s="284" t="s">
        <v>422</v>
      </c>
      <c r="P276" s="820" t="s">
        <v>212</v>
      </c>
      <c r="Q276" s="821"/>
      <c r="R276" s="821"/>
      <c r="S276" s="821"/>
      <c r="T276" s="821"/>
      <c r="U276" s="821"/>
      <c r="V276" s="821"/>
      <c r="W276" s="821"/>
      <c r="X276" s="822"/>
      <c r="Y276" s="823" t="s">
        <v>243</v>
      </c>
      <c r="Z276" s="824"/>
      <c r="AA276" s="824"/>
      <c r="AB276" s="824"/>
      <c r="AC276" s="824"/>
      <c r="AD276" s="824"/>
      <c r="AE276" s="824"/>
      <c r="AF276" s="824"/>
      <c r="AG276" s="824"/>
      <c r="AH276" s="824"/>
      <c r="AI276" s="824"/>
      <c r="AJ276" s="824"/>
      <c r="AK276" s="824"/>
      <c r="AL276" s="824"/>
      <c r="AM276" s="825"/>
    </row>
    <row r="277" spans="1:39" ht="60.75" customHeight="1">
      <c r="B277" s="817"/>
      <c r="C277" s="819"/>
      <c r="D277" s="285">
        <v>2013</v>
      </c>
      <c r="E277" s="285">
        <v>2014</v>
      </c>
      <c r="F277" s="285">
        <v>2015</v>
      </c>
      <c r="G277" s="285">
        <v>2016</v>
      </c>
      <c r="H277" s="285">
        <v>2017</v>
      </c>
      <c r="I277" s="285">
        <v>2018</v>
      </c>
      <c r="J277" s="285">
        <v>2019</v>
      </c>
      <c r="K277" s="285">
        <v>2020</v>
      </c>
      <c r="L277" s="285">
        <v>2021</v>
      </c>
      <c r="M277" s="285">
        <v>2022</v>
      </c>
      <c r="N277" s="827"/>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GS&gt;1,000 kW</v>
      </c>
      <c r="AC277" s="285" t="str">
        <f>'1.  LRAMVA Summary'!H52</f>
        <v>Street Lighting</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8"/>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5" outlineLevel="1">
      <c r="A279" s="507">
        <v>1</v>
      </c>
      <c r="B279" s="294" t="s">
        <v>1</v>
      </c>
      <c r="C279" s="291" t="s">
        <v>25</v>
      </c>
      <c r="D279" s="295">
        <f>'7.  Persistence Report'!AS35</f>
        <v>13988.168247760999</v>
      </c>
      <c r="E279" s="295">
        <f>'7.  Persistence Report'!AT35</f>
        <v>13988.168247760999</v>
      </c>
      <c r="F279" s="295">
        <f>'7.  Persistence Report'!AU35</f>
        <v>13988.168247760999</v>
      </c>
      <c r="G279" s="295">
        <f>'7.  Persistence Report'!AV35</f>
        <v>13988.168247760999</v>
      </c>
      <c r="H279" s="295">
        <f>'7.  Persistence Report'!AW35</f>
        <v>13988.168247760999</v>
      </c>
      <c r="I279" s="295">
        <f>'7.  Persistence Report'!AX35</f>
        <v>13988.168247760999</v>
      </c>
      <c r="J279" s="295">
        <f>'7.  Persistence Report'!AY35</f>
        <v>13988.168247760999</v>
      </c>
      <c r="K279" s="295">
        <f>'7.  Persistence Report'!AZ35</f>
        <v>13988.168247760999</v>
      </c>
      <c r="L279" s="295">
        <f>'7.  Persistence Report'!BA35</f>
        <v>13988.168247760999</v>
      </c>
      <c r="M279" s="295">
        <f>'7.  Persistence Report'!BB35</f>
        <v>13988.168247760999</v>
      </c>
      <c r="N279" s="291"/>
      <c r="O279" s="295">
        <f>'7.  Persistence Report'!N35</f>
        <v>23.760080157999997</v>
      </c>
      <c r="P279" s="295">
        <f>'7.  Persistence Report'!O35</f>
        <v>23.760080157999997</v>
      </c>
      <c r="Q279" s="295">
        <f>'7.  Persistence Report'!P35</f>
        <v>23.760080157999997</v>
      </c>
      <c r="R279" s="295">
        <f>'7.  Persistence Report'!Q35</f>
        <v>23.445728068999998</v>
      </c>
      <c r="S279" s="295">
        <f>'7.  Persistence Report'!R35</f>
        <v>14.443329487</v>
      </c>
      <c r="T279" s="295">
        <f>'7.  Persistence Report'!S35</f>
        <v>0</v>
      </c>
      <c r="U279" s="295">
        <f>'7.  Persistence Report'!T35</f>
        <v>0</v>
      </c>
      <c r="V279" s="295">
        <f>'7.  Persistence Report'!U35</f>
        <v>0</v>
      </c>
      <c r="W279" s="295">
        <f>'7.  Persistence Report'!V35</f>
        <v>0</v>
      </c>
      <c r="X279" s="295">
        <f>'7.  Persistence Report'!W35</f>
        <v>0</v>
      </c>
      <c r="Y279" s="410">
        <v>1</v>
      </c>
      <c r="Z279" s="410"/>
      <c r="AA279" s="410"/>
      <c r="AB279" s="410"/>
      <c r="AC279" s="410"/>
      <c r="AD279" s="410"/>
      <c r="AE279" s="410"/>
      <c r="AF279" s="410"/>
      <c r="AG279" s="410"/>
      <c r="AH279" s="410"/>
      <c r="AI279" s="410"/>
      <c r="AJ279" s="410"/>
      <c r="AK279" s="410"/>
      <c r="AL279" s="410"/>
      <c r="AM279" s="296">
        <f>SUM(Y279:AL279)</f>
        <v>1</v>
      </c>
    </row>
    <row r="280" spans="1:39" ht="15.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5" outlineLevel="1">
      <c r="A281" s="509"/>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5" outlineLevel="1">
      <c r="A282" s="507">
        <v>2</v>
      </c>
      <c r="B282" s="294" t="s">
        <v>2</v>
      </c>
      <c r="C282" s="291" t="s">
        <v>25</v>
      </c>
      <c r="D282" s="295">
        <f>'7.  Persistence Report'!AS34</f>
        <v>664712.44543157995</v>
      </c>
      <c r="E282" s="295">
        <f>'7.  Persistence Report'!AT34</f>
        <v>664712.44543157995</v>
      </c>
      <c r="F282" s="295">
        <f>'7.  Persistence Report'!AU34</f>
        <v>664712.44543157995</v>
      </c>
      <c r="G282" s="295">
        <f>'7.  Persistence Report'!AV34</f>
        <v>664712.44543157995</v>
      </c>
      <c r="H282" s="295">
        <f>'7.  Persistence Report'!AW34</f>
        <v>664712.44543157995</v>
      </c>
      <c r="I282" s="295">
        <f>'7.  Persistence Report'!AX34</f>
        <v>664712.44543157995</v>
      </c>
      <c r="J282" s="295">
        <f>'7.  Persistence Report'!AY34</f>
        <v>664712.44543157995</v>
      </c>
      <c r="K282" s="295">
        <f>'7.  Persistence Report'!AZ34</f>
        <v>664712.44543157995</v>
      </c>
      <c r="L282" s="295">
        <f>'7.  Persistence Report'!BA34</f>
        <v>664712.44543157995</v>
      </c>
      <c r="M282" s="295">
        <f>'7.  Persistence Report'!BB34</f>
        <v>664712.44543157995</v>
      </c>
      <c r="N282" s="291"/>
      <c r="O282" s="295">
        <f>'7.  Persistence Report'!N34</f>
        <v>11.18848135</v>
      </c>
      <c r="P282" s="295">
        <f>'7.  Persistence Report'!O34</f>
        <v>11.18848135</v>
      </c>
      <c r="Q282" s="295">
        <f>'7.  Persistence Report'!P34</f>
        <v>11.18848135</v>
      </c>
      <c r="R282" s="295">
        <f>'7.  Persistence Report'!Q34</f>
        <v>11.18848135</v>
      </c>
      <c r="S282" s="295">
        <f>'7.  Persistence Report'!R34</f>
        <v>0</v>
      </c>
      <c r="T282" s="295">
        <f>'7.  Persistence Report'!S34</f>
        <v>0</v>
      </c>
      <c r="U282" s="295">
        <f>'7.  Persistence Report'!T34</f>
        <v>0</v>
      </c>
      <c r="V282" s="295">
        <f>'7.  Persistence Report'!U34</f>
        <v>0</v>
      </c>
      <c r="W282" s="295">
        <f>'7.  Persistence Report'!V34</f>
        <v>0</v>
      </c>
      <c r="X282" s="295">
        <f>'7.  Persistence Report'!W34</f>
        <v>0</v>
      </c>
      <c r="Y282" s="410">
        <v>1</v>
      </c>
      <c r="Z282" s="410"/>
      <c r="AA282" s="410"/>
      <c r="AB282" s="410"/>
      <c r="AC282" s="410"/>
      <c r="AD282" s="410"/>
      <c r="AE282" s="410"/>
      <c r="AF282" s="410"/>
      <c r="AG282" s="410"/>
      <c r="AH282" s="410"/>
      <c r="AI282" s="410"/>
      <c r="AJ282" s="410"/>
      <c r="AK282" s="410"/>
      <c r="AL282" s="410"/>
      <c r="AM282" s="296">
        <f>SUM(Y282:AL282)</f>
        <v>1</v>
      </c>
    </row>
    <row r="283" spans="1:39" ht="15.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5" outlineLevel="1">
      <c r="A284" s="509"/>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5" outlineLevel="1">
      <c r="A285" s="507">
        <v>3</v>
      </c>
      <c r="B285" s="294" t="s">
        <v>3</v>
      </c>
      <c r="C285" s="291" t="s">
        <v>25</v>
      </c>
      <c r="D285" s="295">
        <f>'7.  Persistence Report'!AS38</f>
        <v>649.41499999999996</v>
      </c>
      <c r="E285" s="295">
        <f>'7.  Persistence Report'!AT38</f>
        <v>0</v>
      </c>
      <c r="F285" s="295">
        <f>'7.  Persistence Report'!AU38</f>
        <v>0</v>
      </c>
      <c r="G285" s="295">
        <f>'7.  Persistence Report'!AV38</f>
        <v>0</v>
      </c>
      <c r="H285" s="295">
        <f>'7.  Persistence Report'!AW38</f>
        <v>0</v>
      </c>
      <c r="I285" s="295">
        <f>'7.  Persistence Report'!AX38</f>
        <v>0</v>
      </c>
      <c r="J285" s="295">
        <f>'7.  Persistence Report'!AY38</f>
        <v>0</v>
      </c>
      <c r="K285" s="295">
        <f>'7.  Persistence Report'!AZ38</f>
        <v>0</v>
      </c>
      <c r="L285" s="295">
        <f>'7.  Persistence Report'!BA38</f>
        <v>0</v>
      </c>
      <c r="M285" s="295">
        <f>'7.  Persistence Report'!BB38</f>
        <v>0</v>
      </c>
      <c r="N285" s="291"/>
      <c r="O285" s="295">
        <f>'7.  Persistence Report'!N38</f>
        <v>407.91558985799998</v>
      </c>
      <c r="P285" s="295">
        <f>'7.  Persistence Report'!O38</f>
        <v>407.91558985799998</v>
      </c>
      <c r="Q285" s="295">
        <f>'7.  Persistence Report'!P38</f>
        <v>407.91558985799998</v>
      </c>
      <c r="R285" s="295">
        <f>'7.  Persistence Report'!Q38</f>
        <v>407.91558985799998</v>
      </c>
      <c r="S285" s="295">
        <f>'7.  Persistence Report'!R38</f>
        <v>407.91558985799998</v>
      </c>
      <c r="T285" s="295">
        <f>'7.  Persistence Report'!S38</f>
        <v>407.91558985799998</v>
      </c>
      <c r="U285" s="295">
        <f>'7.  Persistence Report'!T38</f>
        <v>407.91558985799998</v>
      </c>
      <c r="V285" s="295">
        <f>'7.  Persistence Report'!U38</f>
        <v>407.91558985799998</v>
      </c>
      <c r="W285" s="295">
        <f>'7.  Persistence Report'!V38</f>
        <v>407.91558985799998</v>
      </c>
      <c r="X285" s="295">
        <f>'7.  Persistence Report'!W38</f>
        <v>407.91558985799998</v>
      </c>
      <c r="Y285" s="410">
        <v>1</v>
      </c>
      <c r="Z285" s="410"/>
      <c r="AA285" s="410"/>
      <c r="AB285" s="410"/>
      <c r="AC285" s="410"/>
      <c r="AD285" s="410"/>
      <c r="AE285" s="410"/>
      <c r="AF285" s="410"/>
      <c r="AG285" s="410"/>
      <c r="AH285" s="410"/>
      <c r="AI285" s="410"/>
      <c r="AJ285" s="410"/>
      <c r="AK285" s="410"/>
      <c r="AL285" s="410"/>
      <c r="AM285" s="296">
        <f>SUM(Y285:AL285)</f>
        <v>1</v>
      </c>
    </row>
    <row r="286" spans="1:39" ht="15.5" outlineLevel="1">
      <c r="B286" s="294" t="s">
        <v>249</v>
      </c>
      <c r="C286" s="291" t="s">
        <v>163</v>
      </c>
      <c r="D286" s="295">
        <f>'7.  Persistence Report'!AS61</f>
        <v>36003.928435200003</v>
      </c>
      <c r="E286" s="295">
        <f>'7.  Persistence Report'!AT61</f>
        <v>36003.928435200003</v>
      </c>
      <c r="F286" s="295">
        <f>'7.  Persistence Report'!AU61</f>
        <v>36003.928435200003</v>
      </c>
      <c r="G286" s="295">
        <f>'7.  Persistence Report'!AV61</f>
        <v>36003.928435200003</v>
      </c>
      <c r="H286" s="295">
        <f>'7.  Persistence Report'!AW61</f>
        <v>36003.928435200003</v>
      </c>
      <c r="I286" s="295">
        <f>'7.  Persistence Report'!AX61</f>
        <v>36003.928435200003</v>
      </c>
      <c r="J286" s="295">
        <f>'7.  Persistence Report'!AY61</f>
        <v>36003.928435200003</v>
      </c>
      <c r="K286" s="295">
        <f>'7.  Persistence Report'!AZ61</f>
        <v>36003.928435200003</v>
      </c>
      <c r="L286" s="295">
        <f>'7.  Persistence Report'!BA61</f>
        <v>36003.928435200003</v>
      </c>
      <c r="M286" s="295">
        <f>'7.  Persistence Report'!BB61</f>
        <v>36003.928435200003</v>
      </c>
      <c r="N286" s="468"/>
      <c r="O286" s="295">
        <f>'7.  Persistence Report'!N61</f>
        <v>21.166127298999999</v>
      </c>
      <c r="P286" s="295">
        <f>'7.  Persistence Report'!O61</f>
        <v>21.166127298999999</v>
      </c>
      <c r="Q286" s="295">
        <f>'7.  Persistence Report'!P61</f>
        <v>21.166127298999999</v>
      </c>
      <c r="R286" s="295">
        <f>'7.  Persistence Report'!Q61</f>
        <v>21.166127298999999</v>
      </c>
      <c r="S286" s="295">
        <f>'7.  Persistence Report'!R61</f>
        <v>21.166127298999999</v>
      </c>
      <c r="T286" s="295">
        <f>'7.  Persistence Report'!S61</f>
        <v>21.166127298999999</v>
      </c>
      <c r="U286" s="295">
        <f>'7.  Persistence Report'!T61</f>
        <v>21.166127298999999</v>
      </c>
      <c r="V286" s="295">
        <f>'7.  Persistence Report'!U61</f>
        <v>21.166127298999999</v>
      </c>
      <c r="W286" s="295">
        <f>'7.  Persistence Report'!V61</f>
        <v>21.166127298999999</v>
      </c>
      <c r="X286" s="295">
        <f>'7.  Persistence Report'!W61</f>
        <v>21.166127298999999</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5" outlineLevel="1">
      <c r="A288" s="507">
        <v>4</v>
      </c>
      <c r="B288" s="294" t="s">
        <v>4</v>
      </c>
      <c r="C288" s="291" t="s">
        <v>25</v>
      </c>
      <c r="D288" s="295">
        <f>'7.  Persistence Report'!AS33</f>
        <v>213751.355117798</v>
      </c>
      <c r="E288" s="295">
        <f>'7.  Persistence Report'!AT33</f>
        <v>206586.34057617199</v>
      </c>
      <c r="F288" s="295">
        <f>'7.  Persistence Report'!AU33</f>
        <v>199927.20436477699</v>
      </c>
      <c r="G288" s="295">
        <f>'7.  Persistence Report'!AV33</f>
        <v>173812.03610611</v>
      </c>
      <c r="H288" s="295">
        <f>'7.  Persistence Report'!AW33</f>
        <v>161607.647693634</v>
      </c>
      <c r="I288" s="295">
        <f>'7.  Persistence Report'!AX33</f>
        <v>151906.49454116801</v>
      </c>
      <c r="J288" s="295">
        <f>'7.  Persistence Report'!AY33</f>
        <v>142125.151615143</v>
      </c>
      <c r="K288" s="295">
        <f>'7.  Persistence Report'!AZ33</f>
        <v>142125.151615143</v>
      </c>
      <c r="L288" s="295">
        <f>'7.  Persistence Report'!BA33</f>
        <v>37225.005409240999</v>
      </c>
      <c r="M288" s="295">
        <f>'7.  Persistence Report'!BB33</f>
        <v>36662.750419616998</v>
      </c>
      <c r="N288" s="291"/>
      <c r="O288" s="295">
        <f>'7.  Persistence Report'!N33</f>
        <v>7.5584421150000001</v>
      </c>
      <c r="P288" s="295">
        <f>'7.  Persistence Report'!O33</f>
        <v>7.5584421150000001</v>
      </c>
      <c r="Q288" s="295">
        <f>'7.  Persistence Report'!P33</f>
        <v>7.2856226690000003</v>
      </c>
      <c r="R288" s="295">
        <f>'7.  Persistence Report'!Q33</f>
        <v>6.2455865389999996</v>
      </c>
      <c r="S288" s="295">
        <f>'7.  Persistence Report'!R33</f>
        <v>6.2455865389999996</v>
      </c>
      <c r="T288" s="295">
        <f>'7.  Persistence Report'!S33</f>
        <v>6.2455865389999996</v>
      </c>
      <c r="U288" s="295">
        <f>'7.  Persistence Report'!T33</f>
        <v>6.2455865389999996</v>
      </c>
      <c r="V288" s="295">
        <f>'7.  Persistence Report'!U33</f>
        <v>6.2368472419999996</v>
      </c>
      <c r="W288" s="295">
        <f>'7.  Persistence Report'!V33</f>
        <v>4.664800531</v>
      </c>
      <c r="X288" s="295">
        <f>'7.  Persistence Report'!W33</f>
        <v>4.664800531</v>
      </c>
      <c r="Y288" s="410">
        <v>1</v>
      </c>
      <c r="Z288" s="410"/>
      <c r="AA288" s="410"/>
      <c r="AB288" s="410"/>
      <c r="AC288" s="410"/>
      <c r="AD288" s="410"/>
      <c r="AE288" s="410"/>
      <c r="AF288" s="410"/>
      <c r="AG288" s="410"/>
      <c r="AH288" s="410"/>
      <c r="AI288" s="410"/>
      <c r="AJ288" s="410"/>
      <c r="AK288" s="410"/>
      <c r="AL288" s="410"/>
      <c r="AM288" s="296">
        <f>SUM(Y288:AL288)</f>
        <v>1</v>
      </c>
    </row>
    <row r="289" spans="1:39" ht="15.5" outlineLevel="1">
      <c r="B289" s="294" t="s">
        <v>249</v>
      </c>
      <c r="C289" s="291" t="s">
        <v>163</v>
      </c>
      <c r="D289" s="295">
        <f>'7.  Persistence Report'!AS57</f>
        <v>345</v>
      </c>
      <c r="E289" s="295">
        <f>'7.  Persistence Report'!AT57</f>
        <v>345</v>
      </c>
      <c r="F289" s="295">
        <f>'7.  Persistence Report'!AU57</f>
        <v>328</v>
      </c>
      <c r="G289" s="295">
        <f>'7.  Persistence Report'!AV57</f>
        <v>284</v>
      </c>
      <c r="H289" s="295">
        <f>'7.  Persistence Report'!AW57</f>
        <v>284</v>
      </c>
      <c r="I289" s="295">
        <f>'7.  Persistence Report'!AX57</f>
        <v>284</v>
      </c>
      <c r="J289" s="295">
        <f>'7.  Persistence Report'!AY57</f>
        <v>284</v>
      </c>
      <c r="K289" s="295">
        <f>'7.  Persistence Report'!AZ57</f>
        <v>284</v>
      </c>
      <c r="L289" s="295">
        <f>'7.  Persistence Report'!BA57</f>
        <v>238</v>
      </c>
      <c r="M289" s="295">
        <f>'7.  Persistence Report'!BB57</f>
        <v>238</v>
      </c>
      <c r="N289" s="468"/>
      <c r="O289" s="295">
        <f>'7.  Persistence Report'!N57</f>
        <v>2.4E-2</v>
      </c>
      <c r="P289" s="295">
        <f>'7.  Persistence Report'!O57</f>
        <v>2.4E-2</v>
      </c>
      <c r="Q289" s="295">
        <f>'7.  Persistence Report'!P57</f>
        <v>2.3E-2</v>
      </c>
      <c r="R289" s="295">
        <f>'7.  Persistence Report'!Q57</f>
        <v>2.1000000000000001E-2</v>
      </c>
      <c r="S289" s="295">
        <f>'7.  Persistence Report'!R57</f>
        <v>2.1000000000000001E-2</v>
      </c>
      <c r="T289" s="295">
        <f>'7.  Persistence Report'!S57</f>
        <v>2.1000000000000001E-2</v>
      </c>
      <c r="U289" s="295">
        <f>'7.  Persistence Report'!T57</f>
        <v>2.1000000000000001E-2</v>
      </c>
      <c r="V289" s="295">
        <f>'7.  Persistence Report'!U57</f>
        <v>2.1000000000000001E-2</v>
      </c>
      <c r="W289" s="295">
        <f>'7.  Persistence Report'!V57</f>
        <v>1.7999999999999999E-2</v>
      </c>
      <c r="X289" s="295">
        <f>'7.  Persistence Report'!W57</f>
        <v>1.7999999999999999E-2</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5" outlineLevel="1">
      <c r="A291" s="507">
        <v>5</v>
      </c>
      <c r="B291" s="294" t="s">
        <v>5</v>
      </c>
      <c r="C291" s="291" t="s">
        <v>25</v>
      </c>
      <c r="D291" s="295">
        <f>'7.  Persistence Report'!AS36</f>
        <v>303.72539999999998</v>
      </c>
      <c r="E291" s="295">
        <f>'7.  Persistence Report'!AT36</f>
        <v>0</v>
      </c>
      <c r="F291" s="295">
        <f>'7.  Persistence Report'!AU36</f>
        <v>0</v>
      </c>
      <c r="G291" s="295">
        <f>'7.  Persistence Report'!AV36</f>
        <v>0</v>
      </c>
      <c r="H291" s="295">
        <f>'7.  Persistence Report'!AW36</f>
        <v>0</v>
      </c>
      <c r="I291" s="295">
        <f>'7.  Persistence Report'!AX36</f>
        <v>0</v>
      </c>
      <c r="J291" s="295">
        <f>'7.  Persistence Report'!AY36</f>
        <v>0</v>
      </c>
      <c r="K291" s="295">
        <f>'7.  Persistence Report'!AZ36</f>
        <v>0</v>
      </c>
      <c r="L291" s="295">
        <f>'7.  Persistence Report'!BA36</f>
        <v>0</v>
      </c>
      <c r="M291" s="295">
        <f>'7.  Persistence Report'!BB36</f>
        <v>0</v>
      </c>
      <c r="N291" s="291"/>
      <c r="O291" s="295">
        <f>'7.  Persistence Report'!N36</f>
        <v>17.318781967</v>
      </c>
      <c r="P291" s="295">
        <f>'7.  Persistence Report'!O36</f>
        <v>17.318781967</v>
      </c>
      <c r="Q291" s="295">
        <f>'7.  Persistence Report'!P36</f>
        <v>16.367988977</v>
      </c>
      <c r="R291" s="295">
        <f>'7.  Persistence Report'!Q36</f>
        <v>13.123173842</v>
      </c>
      <c r="S291" s="295">
        <f>'7.  Persistence Report'!R36</f>
        <v>13.123173842</v>
      </c>
      <c r="T291" s="295">
        <f>'7.  Persistence Report'!S36</f>
        <v>13.123173842</v>
      </c>
      <c r="U291" s="295">
        <f>'7.  Persistence Report'!T36</f>
        <v>13.123173842</v>
      </c>
      <c r="V291" s="295">
        <f>'7.  Persistence Report'!U36</f>
        <v>13.098349170000001</v>
      </c>
      <c r="W291" s="295">
        <f>'7.  Persistence Report'!V36</f>
        <v>11.257902864</v>
      </c>
      <c r="X291" s="295">
        <f>'7.  Persistence Report'!W36</f>
        <v>11.257902864</v>
      </c>
      <c r="Y291" s="410">
        <v>1</v>
      </c>
      <c r="Z291" s="410"/>
      <c r="AA291" s="410"/>
      <c r="AB291" s="410"/>
      <c r="AC291" s="410"/>
      <c r="AD291" s="410"/>
      <c r="AE291" s="410"/>
      <c r="AF291" s="410"/>
      <c r="AG291" s="410"/>
      <c r="AH291" s="410"/>
      <c r="AI291" s="410"/>
      <c r="AJ291" s="410"/>
      <c r="AK291" s="410"/>
      <c r="AL291" s="410"/>
      <c r="AM291" s="296">
        <f>SUM(Y291:AL291)</f>
        <v>1</v>
      </c>
    </row>
    <row r="292" spans="1:39" ht="15.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5" outlineLevel="1">
      <c r="A294" s="507">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5" outlineLevel="1">
      <c r="A297" s="507">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5" outlineLevel="1">
      <c r="A300" s="507">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5" outlineLevel="1">
      <c r="A301" s="507"/>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5" outlineLevel="1">
      <c r="A302" s="507"/>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5" outlineLevel="1">
      <c r="A303" s="507">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5" outlineLevel="1">
      <c r="A306" s="508"/>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5" outlineLevel="1">
      <c r="A307" s="507">
        <v>10</v>
      </c>
      <c r="B307" s="310" t="s">
        <v>22</v>
      </c>
      <c r="C307" s="291" t="s">
        <v>25</v>
      </c>
      <c r="D307" s="295">
        <f>'7.  Persistence Report'!AS31</f>
        <v>159214.20054424601</v>
      </c>
      <c r="E307" s="295">
        <f>'7.  Persistence Report'!AT31</f>
        <v>159214.20054424601</v>
      </c>
      <c r="F307" s="295">
        <f>'7.  Persistence Report'!AU31</f>
        <v>159214.20054424601</v>
      </c>
      <c r="G307" s="295">
        <f>'7.  Persistence Report'!AV31</f>
        <v>158906.566989246</v>
      </c>
      <c r="H307" s="295">
        <f>'7.  Persistence Report'!AW31</f>
        <v>98274.800113735997</v>
      </c>
      <c r="I307" s="295">
        <f>'7.  Persistence Report'!AX31</f>
        <v>0</v>
      </c>
      <c r="J307" s="295">
        <f>'7.  Persistence Report'!AY31</f>
        <v>0</v>
      </c>
      <c r="K307" s="295">
        <f>'7.  Persistence Report'!AZ31</f>
        <v>0</v>
      </c>
      <c r="L307" s="295">
        <f>'7.  Persistence Report'!BA31</f>
        <v>0</v>
      </c>
      <c r="M307" s="295">
        <f>'7.  Persistence Report'!BB31</f>
        <v>0</v>
      </c>
      <c r="N307" s="295">
        <v>12</v>
      </c>
      <c r="O307" s="295">
        <f>'7.  Persistence Report'!N31</f>
        <v>694.39438629999995</v>
      </c>
      <c r="P307" s="295">
        <f>'7.  Persistence Report'!O31</f>
        <v>688.28134068999998</v>
      </c>
      <c r="Q307" s="295">
        <f>'7.  Persistence Report'!P31</f>
        <v>683.14381552099996</v>
      </c>
      <c r="R307" s="295">
        <f>'7.  Persistence Report'!Q31</f>
        <v>676.731538258</v>
      </c>
      <c r="S307" s="295">
        <f>'7.  Persistence Report'!R31</f>
        <v>640.76307169100005</v>
      </c>
      <c r="T307" s="295">
        <f>'7.  Persistence Report'!S31</f>
        <v>630.76360060699994</v>
      </c>
      <c r="U307" s="295">
        <f>'7.  Persistence Report'!T31</f>
        <v>630.76360060699994</v>
      </c>
      <c r="V307" s="295">
        <f>'7.  Persistence Report'!U31</f>
        <v>630.75134317000004</v>
      </c>
      <c r="W307" s="295">
        <f>'7.  Persistence Report'!V31</f>
        <v>579.72411730399995</v>
      </c>
      <c r="X307" s="295">
        <f>'7.  Persistence Report'!W31</f>
        <v>506.83041504500005</v>
      </c>
      <c r="Y307" s="745">
        <v>0</v>
      </c>
      <c r="Z307" s="745">
        <v>4.011627906976744E-2</v>
      </c>
      <c r="AA307" s="745">
        <v>0.93982558139534889</v>
      </c>
      <c r="AB307" s="745">
        <v>2.005813953488372E-2</v>
      </c>
      <c r="AC307" s="745">
        <v>0</v>
      </c>
      <c r="AD307" s="415"/>
      <c r="AE307" s="415"/>
      <c r="AF307" s="415"/>
      <c r="AG307" s="415"/>
      <c r="AH307" s="415"/>
      <c r="AI307" s="415"/>
      <c r="AJ307" s="415"/>
      <c r="AK307" s="415"/>
      <c r="AL307" s="415"/>
      <c r="AM307" s="296">
        <f>SUM(Y307:AL307)</f>
        <v>1</v>
      </c>
    </row>
    <row r="308" spans="1:39" ht="15.5" outlineLevel="1">
      <c r="B308" s="294" t="s">
        <v>249</v>
      </c>
      <c r="C308" s="291" t="s">
        <v>163</v>
      </c>
      <c r="D308" s="295">
        <f>'7.  Persistence Report'!AS49</f>
        <v>580208.57609999995</v>
      </c>
      <c r="E308" s="295">
        <f>'7.  Persistence Report'!AT49</f>
        <v>577907.72239999997</v>
      </c>
      <c r="F308" s="295">
        <f>'7.  Persistence Report'!AU49</f>
        <v>577907.72239999997</v>
      </c>
      <c r="G308" s="295">
        <f>'7.  Persistence Report'!AV49</f>
        <v>577907.72239999997</v>
      </c>
      <c r="H308" s="295">
        <f>'7.  Persistence Report'!AW49</f>
        <v>573182.8456</v>
      </c>
      <c r="I308" s="295">
        <f>'7.  Persistence Report'!AX49</f>
        <v>559969.3639</v>
      </c>
      <c r="J308" s="295">
        <f>'7.  Persistence Report'!AY49</f>
        <v>559969.3639</v>
      </c>
      <c r="K308" s="295">
        <f>'7.  Persistence Report'!AZ49</f>
        <v>558958.70830000006</v>
      </c>
      <c r="L308" s="295">
        <f>'7.  Persistence Report'!BA49</f>
        <v>544693.54</v>
      </c>
      <c r="M308" s="295">
        <f>'7.  Persistence Report'!BB49</f>
        <v>448370.48570000002</v>
      </c>
      <c r="N308" s="295">
        <f>N307</f>
        <v>12</v>
      </c>
      <c r="O308" s="295">
        <f>'7.  Persistence Report'!N49</f>
        <v>101.7494767</v>
      </c>
      <c r="P308" s="295">
        <f>'7.  Persistence Report'!O49</f>
        <v>101.1984319</v>
      </c>
      <c r="Q308" s="295">
        <f>'7.  Persistence Report'!P49</f>
        <v>101.1984319</v>
      </c>
      <c r="R308" s="295">
        <f>'7.  Persistence Report'!Q49</f>
        <v>101.1984319</v>
      </c>
      <c r="S308" s="295">
        <f>'7.  Persistence Report'!R49</f>
        <v>99.842068319999996</v>
      </c>
      <c r="T308" s="295">
        <f>'7.  Persistence Report'!S49</f>
        <v>98.071761240000001</v>
      </c>
      <c r="U308" s="295">
        <f>'7.  Persistence Report'!T49</f>
        <v>98.071761240000001</v>
      </c>
      <c r="V308" s="295">
        <f>'7.  Persistence Report'!U49</f>
        <v>98.071761240000001</v>
      </c>
      <c r="W308" s="295">
        <f>'7.  Persistence Report'!V49</f>
        <v>94.749708560000002</v>
      </c>
      <c r="X308" s="295">
        <f>'7.  Persistence Report'!W49</f>
        <v>81.844602300000005</v>
      </c>
      <c r="Y308" s="746">
        <f>Y307</f>
        <v>0</v>
      </c>
      <c r="Z308" s="746">
        <f>Z307</f>
        <v>4.011627906976744E-2</v>
      </c>
      <c r="AA308" s="746">
        <f t="shared" ref="AA308:AC308" si="86">AA307</f>
        <v>0.93982558139534889</v>
      </c>
      <c r="AB308" s="746">
        <f t="shared" si="86"/>
        <v>2.005813953488372E-2</v>
      </c>
      <c r="AC308" s="746">
        <f t="shared" si="86"/>
        <v>0</v>
      </c>
      <c r="AD308" s="411">
        <f t="shared" ref="AD308:AL308" si="87">AD307</f>
        <v>0</v>
      </c>
      <c r="AE308" s="411">
        <f t="shared" si="87"/>
        <v>0</v>
      </c>
      <c r="AF308" s="411">
        <f t="shared" si="87"/>
        <v>0</v>
      </c>
      <c r="AG308" s="411">
        <f t="shared" si="87"/>
        <v>0</v>
      </c>
      <c r="AH308" s="411">
        <f t="shared" si="87"/>
        <v>0</v>
      </c>
      <c r="AI308" s="411">
        <f t="shared" si="87"/>
        <v>0</v>
      </c>
      <c r="AJ308" s="411">
        <f t="shared" si="87"/>
        <v>0</v>
      </c>
      <c r="AK308" s="411">
        <f t="shared" si="87"/>
        <v>0</v>
      </c>
      <c r="AL308" s="411">
        <f t="shared" si="87"/>
        <v>0</v>
      </c>
      <c r="AM308" s="311"/>
    </row>
    <row r="309" spans="1:39" ht="15.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5" outlineLevel="1">
      <c r="A310" s="507">
        <v>11</v>
      </c>
      <c r="B310" s="314" t="s">
        <v>21</v>
      </c>
      <c r="C310" s="291" t="s">
        <v>25</v>
      </c>
      <c r="D310" s="295">
        <f>'7.  Persistence Report'!AS32</f>
        <v>251367.39119400299</v>
      </c>
      <c r="E310" s="295">
        <f>'7.  Persistence Report'!AT32</f>
        <v>251367.39119400299</v>
      </c>
      <c r="F310" s="295">
        <f>'7.  Persistence Report'!AU32</f>
        <v>236221.90063241901</v>
      </c>
      <c r="G310" s="295">
        <f>'7.  Persistence Report'!AV32</f>
        <v>184534.185735326</v>
      </c>
      <c r="H310" s="295">
        <f>'7.  Persistence Report'!AW32</f>
        <v>184534.185735326</v>
      </c>
      <c r="I310" s="295">
        <f>'7.  Persistence Report'!AX32</f>
        <v>184534.185735326</v>
      </c>
      <c r="J310" s="295">
        <f>'7.  Persistence Report'!AY32</f>
        <v>184534.185735326</v>
      </c>
      <c r="K310" s="295">
        <f>'7.  Persistence Report'!AZ32</f>
        <v>184316.72160737999</v>
      </c>
      <c r="L310" s="295">
        <f>'7.  Persistence Report'!BA32</f>
        <v>154999.654227569</v>
      </c>
      <c r="M310" s="295">
        <f>'7.  Persistence Report'!BB32</f>
        <v>154999.654227569</v>
      </c>
      <c r="N310" s="295">
        <v>12</v>
      </c>
      <c r="O310" s="295">
        <f>'7.  Persistence Report'!N32</f>
        <v>20.597272408999999</v>
      </c>
      <c r="P310" s="295">
        <f>'7.  Persistence Report'!O32</f>
        <v>20.597272408999999</v>
      </c>
      <c r="Q310" s="295">
        <f>'7.  Persistence Report'!P32</f>
        <v>20.597272408999999</v>
      </c>
      <c r="R310" s="295">
        <f>'7.  Persistence Report'!Q32</f>
        <v>17.634266628999999</v>
      </c>
      <c r="S310" s="295">
        <f>'7.  Persistence Report'!R32</f>
        <v>12.763066673999999</v>
      </c>
      <c r="T310" s="295">
        <f>'7.  Persistence Report'!S32</f>
        <v>12.763066673999999</v>
      </c>
      <c r="U310" s="295">
        <f>'7.  Persistence Report'!T32</f>
        <v>12.763066673999999</v>
      </c>
      <c r="V310" s="295">
        <f>'7.  Persistence Report'!U32</f>
        <v>12.763066673999999</v>
      </c>
      <c r="W310" s="295">
        <f>'7.  Persistence Report'!V32</f>
        <v>12.763066673999999</v>
      </c>
      <c r="X310" s="295">
        <f>'7.  Persistence Report'!W32</f>
        <v>12.763066673999999</v>
      </c>
      <c r="Y310" s="745">
        <v>0</v>
      </c>
      <c r="Z310" s="745">
        <v>4.011627906976744E-2</v>
      </c>
      <c r="AA310" s="745">
        <v>0.93982558139534889</v>
      </c>
      <c r="AB310" s="745">
        <v>2.005813953488372E-2</v>
      </c>
      <c r="AC310" s="745">
        <v>0</v>
      </c>
      <c r="AD310" s="415"/>
      <c r="AE310" s="415"/>
      <c r="AF310" s="415"/>
      <c r="AG310" s="415"/>
      <c r="AH310" s="415"/>
      <c r="AI310" s="415"/>
      <c r="AJ310" s="415"/>
      <c r="AK310" s="415"/>
      <c r="AL310" s="415"/>
      <c r="AM310" s="296">
        <f>SUM(Y310:AL310)</f>
        <v>1</v>
      </c>
    </row>
    <row r="311" spans="1:39" ht="15.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746">
        <f>Y310</f>
        <v>0</v>
      </c>
      <c r="Z311" s="746">
        <f>Z310</f>
        <v>4.011627906976744E-2</v>
      </c>
      <c r="AA311" s="746">
        <f t="shared" ref="AA311:AC311" si="88">AA310</f>
        <v>0.93982558139534889</v>
      </c>
      <c r="AB311" s="746">
        <f t="shared" si="88"/>
        <v>2.005813953488372E-2</v>
      </c>
      <c r="AC311" s="746">
        <f t="shared" si="88"/>
        <v>0</v>
      </c>
      <c r="AD311" s="411">
        <f t="shared" ref="AD311:AL311" si="89">AD310</f>
        <v>0</v>
      </c>
      <c r="AE311" s="411">
        <f t="shared" si="89"/>
        <v>0</v>
      </c>
      <c r="AF311" s="411">
        <f t="shared" si="89"/>
        <v>0</v>
      </c>
      <c r="AG311" s="411">
        <f t="shared" si="89"/>
        <v>0</v>
      </c>
      <c r="AH311" s="411">
        <f t="shared" si="89"/>
        <v>0</v>
      </c>
      <c r="AI311" s="411">
        <f t="shared" si="89"/>
        <v>0</v>
      </c>
      <c r="AJ311" s="411">
        <f t="shared" si="89"/>
        <v>0</v>
      </c>
      <c r="AK311" s="411">
        <f t="shared" si="89"/>
        <v>0</v>
      </c>
      <c r="AL311" s="411">
        <f t="shared" si="89"/>
        <v>0</v>
      </c>
      <c r="AM311" s="311"/>
    </row>
    <row r="312" spans="1:39" ht="15.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5" outlineLevel="1">
      <c r="A313" s="507">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746">
        <f>Y313</f>
        <v>0</v>
      </c>
      <c r="Z314" s="746">
        <f>Z313</f>
        <v>0</v>
      </c>
      <c r="AA314" s="746">
        <f t="shared" ref="AA314:AC314" si="90">AA313</f>
        <v>0</v>
      </c>
      <c r="AB314" s="746">
        <f t="shared" si="90"/>
        <v>0</v>
      </c>
      <c r="AC314" s="746">
        <f t="shared" si="90"/>
        <v>0</v>
      </c>
      <c r="AD314" s="411">
        <f t="shared" ref="AD314:AL314" si="91">AD313</f>
        <v>0</v>
      </c>
      <c r="AE314" s="411">
        <f t="shared" si="91"/>
        <v>0</v>
      </c>
      <c r="AF314" s="411">
        <f t="shared" si="91"/>
        <v>0</v>
      </c>
      <c r="AG314" s="411">
        <f t="shared" si="91"/>
        <v>0</v>
      </c>
      <c r="AH314" s="411">
        <f t="shared" si="91"/>
        <v>0</v>
      </c>
      <c r="AI314" s="411">
        <f t="shared" si="91"/>
        <v>0</v>
      </c>
      <c r="AJ314" s="411">
        <f t="shared" si="91"/>
        <v>0</v>
      </c>
      <c r="AK314" s="411">
        <f t="shared" si="91"/>
        <v>0</v>
      </c>
      <c r="AL314" s="411">
        <f t="shared" si="91"/>
        <v>0</v>
      </c>
      <c r="AM314" s="311"/>
    </row>
    <row r="315" spans="1:39" ht="15.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5" outlineLevel="1">
      <c r="A316" s="507">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746">
        <f>Y316</f>
        <v>0</v>
      </c>
      <c r="Z317" s="746">
        <f>Z316</f>
        <v>0</v>
      </c>
      <c r="AA317" s="746">
        <f t="shared" ref="AA317:AC317" si="92">AA316</f>
        <v>0</v>
      </c>
      <c r="AB317" s="746">
        <f t="shared" si="92"/>
        <v>0</v>
      </c>
      <c r="AC317" s="746">
        <f t="shared" si="92"/>
        <v>0</v>
      </c>
      <c r="AD317" s="411">
        <f t="shared" ref="AD317:AL317" si="93">AD316</f>
        <v>0</v>
      </c>
      <c r="AE317" s="411">
        <f t="shared" si="93"/>
        <v>0</v>
      </c>
      <c r="AF317" s="411">
        <f t="shared" si="93"/>
        <v>0</v>
      </c>
      <c r="AG317" s="411">
        <f t="shared" si="93"/>
        <v>0</v>
      </c>
      <c r="AH317" s="411">
        <f t="shared" si="93"/>
        <v>0</v>
      </c>
      <c r="AI317" s="411">
        <f t="shared" si="93"/>
        <v>0</v>
      </c>
      <c r="AJ317" s="411">
        <f t="shared" si="93"/>
        <v>0</v>
      </c>
      <c r="AK317" s="411">
        <f t="shared" si="93"/>
        <v>0</v>
      </c>
      <c r="AL317" s="411">
        <f t="shared" si="93"/>
        <v>0</v>
      </c>
      <c r="AM317" s="311"/>
    </row>
    <row r="318" spans="1:39" ht="15.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5" outlineLevel="1">
      <c r="A319" s="507">
        <v>14</v>
      </c>
      <c r="B319" s="314" t="s">
        <v>20</v>
      </c>
      <c r="C319" s="291" t="s">
        <v>25</v>
      </c>
      <c r="D319" s="295">
        <f>'7.  Persistence Report'!AS27</f>
        <v>225985.907142237</v>
      </c>
      <c r="E319" s="295">
        <f>'7.  Persistence Report'!AT27</f>
        <v>225985.907142237</v>
      </c>
      <c r="F319" s="295">
        <f>'7.  Persistence Report'!AU27</f>
        <v>225985.907142237</v>
      </c>
      <c r="G319" s="295">
        <f>'7.  Persistence Report'!AV27</f>
        <v>225985.907142237</v>
      </c>
      <c r="H319" s="295">
        <f>'7.  Persistence Report'!AW27</f>
        <v>176983.33341667501</v>
      </c>
      <c r="I319" s="295">
        <f>'7.  Persistence Report'!AX27</f>
        <v>176983.33341667501</v>
      </c>
      <c r="J319" s="295">
        <f>'7.  Persistence Report'!AY27</f>
        <v>176983.33341667501</v>
      </c>
      <c r="K319" s="295">
        <f>'7.  Persistence Report'!AZ27</f>
        <v>170098.42180681799</v>
      </c>
      <c r="L319" s="295">
        <f>'7.  Persistence Report'!BA27</f>
        <v>167480.39440873399</v>
      </c>
      <c r="M319" s="295">
        <f>'7.  Persistence Report'!BB27</f>
        <v>160777.77173856</v>
      </c>
      <c r="N319" s="295">
        <v>12</v>
      </c>
      <c r="O319" s="295">
        <f>'7.  Persistence Report'!N27</f>
        <v>26.438029868000001</v>
      </c>
      <c r="P319" s="295">
        <f>'7.  Persistence Report'!O27</f>
        <v>26.438029868000001</v>
      </c>
      <c r="Q319" s="295">
        <f>'7.  Persistence Report'!P27</f>
        <v>26.438029868000001</v>
      </c>
      <c r="R319" s="295">
        <f>'7.  Persistence Report'!Q27</f>
        <v>26.438029868000001</v>
      </c>
      <c r="S319" s="295">
        <f>'7.  Persistence Report'!R27</f>
        <v>0</v>
      </c>
      <c r="T319" s="295">
        <f>'7.  Persistence Report'!S27</f>
        <v>0</v>
      </c>
      <c r="U319" s="295">
        <f>'7.  Persistence Report'!T27</f>
        <v>0</v>
      </c>
      <c r="V319" s="295">
        <f>'7.  Persistence Report'!U27</f>
        <v>0</v>
      </c>
      <c r="W319" s="295">
        <f>'7.  Persistence Report'!V27</f>
        <v>0</v>
      </c>
      <c r="X319" s="295">
        <f>'7.  Persistence Report'!W27</f>
        <v>0</v>
      </c>
      <c r="Y319" s="745">
        <v>0</v>
      </c>
      <c r="Z319" s="745">
        <v>4.011627906976744E-2</v>
      </c>
      <c r="AA319" s="745">
        <v>0.93982558139534889</v>
      </c>
      <c r="AB319" s="745">
        <v>2.005813953488372E-2</v>
      </c>
      <c r="AC319" s="745">
        <v>0</v>
      </c>
      <c r="AD319" s="415"/>
      <c r="AE319" s="415"/>
      <c r="AF319" s="415"/>
      <c r="AG319" s="415"/>
      <c r="AH319" s="415"/>
      <c r="AI319" s="415"/>
      <c r="AJ319" s="415"/>
      <c r="AK319" s="415"/>
      <c r="AL319" s="415"/>
      <c r="AM319" s="296">
        <f>SUM(Y319:AL319)</f>
        <v>1</v>
      </c>
    </row>
    <row r="320" spans="1:39" ht="15.5" outlineLevel="1">
      <c r="B320" s="294" t="s">
        <v>249</v>
      </c>
      <c r="C320" s="291" t="s">
        <v>163</v>
      </c>
      <c r="D320" s="295">
        <f>'7.  Persistence Report'!AS46</f>
        <v>96.405284710000004</v>
      </c>
      <c r="E320" s="295">
        <f>'7.  Persistence Report'!AT46</f>
        <v>96.405284710000004</v>
      </c>
      <c r="F320" s="295">
        <f>'7.  Persistence Report'!AU46</f>
        <v>96.405284710000004</v>
      </c>
      <c r="G320" s="295">
        <f>'7.  Persistence Report'!AV46</f>
        <v>96.405284710000004</v>
      </c>
      <c r="H320" s="295">
        <f>'7.  Persistence Report'!AW46</f>
        <v>0</v>
      </c>
      <c r="I320" s="295">
        <f>'7.  Persistence Report'!AX46</f>
        <v>0</v>
      </c>
      <c r="J320" s="295">
        <f>'7.  Persistence Report'!AY46</f>
        <v>0</v>
      </c>
      <c r="K320" s="295">
        <f>'7.  Persistence Report'!AZ46</f>
        <v>0</v>
      </c>
      <c r="L320" s="295">
        <f>'7.  Persistence Report'!BA46</f>
        <v>0</v>
      </c>
      <c r="M320" s="295">
        <f>'7.  Persistence Report'!BB46</f>
        <v>0</v>
      </c>
      <c r="N320" s="295">
        <f>N319</f>
        <v>12</v>
      </c>
      <c r="O320" s="295">
        <f>'7.  Persistence Report'!N46</f>
        <v>1.7535090999999999E-2</v>
      </c>
      <c r="P320" s="295">
        <f>'7.  Persistence Report'!O46</f>
        <v>1.7535090999999999E-2</v>
      </c>
      <c r="Q320" s="295">
        <f>'7.  Persistence Report'!P46</f>
        <v>1.7535090999999999E-2</v>
      </c>
      <c r="R320" s="295">
        <f>'7.  Persistence Report'!Q46</f>
        <v>1.7535090999999999E-2</v>
      </c>
      <c r="S320" s="295">
        <f>'7.  Persistence Report'!R46</f>
        <v>0</v>
      </c>
      <c r="T320" s="295">
        <f>'7.  Persistence Report'!S46</f>
        <v>0</v>
      </c>
      <c r="U320" s="295">
        <f>'7.  Persistence Report'!T46</f>
        <v>0</v>
      </c>
      <c r="V320" s="295">
        <f>'7.  Persistence Report'!U46</f>
        <v>0</v>
      </c>
      <c r="W320" s="295">
        <f>'7.  Persistence Report'!V46</f>
        <v>0</v>
      </c>
      <c r="X320" s="295">
        <f>'7.  Persistence Report'!W46</f>
        <v>0</v>
      </c>
      <c r="Y320" s="746">
        <f>Y319</f>
        <v>0</v>
      </c>
      <c r="Z320" s="746">
        <f>Z319</f>
        <v>4.011627906976744E-2</v>
      </c>
      <c r="AA320" s="746">
        <f t="shared" ref="AA320:AC320" si="94">AA319</f>
        <v>0.93982558139534889</v>
      </c>
      <c r="AB320" s="746">
        <f t="shared" si="94"/>
        <v>2.005813953488372E-2</v>
      </c>
      <c r="AC320" s="746">
        <f t="shared" si="94"/>
        <v>0</v>
      </c>
      <c r="AD320" s="411">
        <f t="shared" ref="AD320:AL320" si="95">AD319</f>
        <v>0</v>
      </c>
      <c r="AE320" s="411">
        <f t="shared" si="95"/>
        <v>0</v>
      </c>
      <c r="AF320" s="411">
        <f t="shared" si="95"/>
        <v>0</v>
      </c>
      <c r="AG320" s="411">
        <f t="shared" si="95"/>
        <v>0</v>
      </c>
      <c r="AH320" s="411">
        <f t="shared" si="95"/>
        <v>0</v>
      </c>
      <c r="AI320" s="411">
        <f t="shared" si="95"/>
        <v>0</v>
      </c>
      <c r="AJ320" s="411">
        <f t="shared" si="95"/>
        <v>0</v>
      </c>
      <c r="AK320" s="411">
        <f t="shared" si="95"/>
        <v>0</v>
      </c>
      <c r="AL320" s="411">
        <f t="shared" si="95"/>
        <v>0</v>
      </c>
      <c r="AM320" s="311"/>
    </row>
    <row r="321" spans="1:39" ht="15.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5" outlineLevel="1">
      <c r="A322" s="507">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5" outlineLevel="1">
      <c r="A323" s="507"/>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6">AA322</f>
        <v>0</v>
      </c>
      <c r="AB323" s="411">
        <f t="shared" si="96"/>
        <v>0</v>
      </c>
      <c r="AC323" s="411">
        <f t="shared" si="96"/>
        <v>0</v>
      </c>
      <c r="AD323" s="411">
        <f t="shared" si="96"/>
        <v>0</v>
      </c>
      <c r="AE323" s="411">
        <f t="shared" si="96"/>
        <v>0</v>
      </c>
      <c r="AF323" s="411">
        <f t="shared" si="96"/>
        <v>0</v>
      </c>
      <c r="AG323" s="411">
        <f t="shared" si="96"/>
        <v>0</v>
      </c>
      <c r="AH323" s="411">
        <f t="shared" si="96"/>
        <v>0</v>
      </c>
      <c r="AI323" s="411">
        <f t="shared" si="96"/>
        <v>0</v>
      </c>
      <c r="AJ323" s="411">
        <f t="shared" si="96"/>
        <v>0</v>
      </c>
      <c r="AK323" s="411">
        <f t="shared" si="96"/>
        <v>0</v>
      </c>
      <c r="AL323" s="411">
        <f t="shared" si="96"/>
        <v>0</v>
      </c>
      <c r="AM323" s="311"/>
    </row>
    <row r="324" spans="1:39" s="283" customFormat="1" ht="15.5" outlineLevel="1">
      <c r="A324" s="507"/>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1" outlineLevel="1">
      <c r="A325" s="507">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5" outlineLevel="1">
      <c r="A326" s="507"/>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7">AA325</f>
        <v>0</v>
      </c>
      <c r="AB326" s="411">
        <f t="shared" si="97"/>
        <v>0</v>
      </c>
      <c r="AC326" s="411">
        <f t="shared" si="97"/>
        <v>0</v>
      </c>
      <c r="AD326" s="411">
        <f t="shared" si="97"/>
        <v>0</v>
      </c>
      <c r="AE326" s="411">
        <f t="shared" si="97"/>
        <v>0</v>
      </c>
      <c r="AF326" s="411">
        <f t="shared" si="97"/>
        <v>0</v>
      </c>
      <c r="AG326" s="411">
        <f t="shared" si="97"/>
        <v>0</v>
      </c>
      <c r="AH326" s="411">
        <f t="shared" si="97"/>
        <v>0</v>
      </c>
      <c r="AI326" s="411">
        <f t="shared" si="97"/>
        <v>0</v>
      </c>
      <c r="AJ326" s="411">
        <f t="shared" si="97"/>
        <v>0</v>
      </c>
      <c r="AK326" s="411">
        <f t="shared" si="97"/>
        <v>0</v>
      </c>
      <c r="AL326" s="411">
        <f t="shared" si="97"/>
        <v>0</v>
      </c>
      <c r="AM326" s="311"/>
    </row>
    <row r="327" spans="1:39" s="283" customFormat="1" ht="15.5" outlineLevel="1">
      <c r="A327" s="507"/>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5" outlineLevel="1">
      <c r="A328" s="507">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8">AA328</f>
        <v>0</v>
      </c>
      <c r="AB329" s="411">
        <f t="shared" si="98"/>
        <v>0</v>
      </c>
      <c r="AC329" s="411">
        <f t="shared" si="98"/>
        <v>0</v>
      </c>
      <c r="AD329" s="411">
        <f t="shared" si="98"/>
        <v>0</v>
      </c>
      <c r="AE329" s="411">
        <f t="shared" si="98"/>
        <v>0</v>
      </c>
      <c r="AF329" s="411">
        <f t="shared" si="98"/>
        <v>0</v>
      </c>
      <c r="AG329" s="411">
        <f t="shared" si="98"/>
        <v>0</v>
      </c>
      <c r="AH329" s="411">
        <f t="shared" si="98"/>
        <v>0</v>
      </c>
      <c r="AI329" s="411">
        <f t="shared" si="98"/>
        <v>0</v>
      </c>
      <c r="AJ329" s="411">
        <f t="shared" si="98"/>
        <v>0</v>
      </c>
      <c r="AK329" s="411">
        <f t="shared" si="98"/>
        <v>0</v>
      </c>
      <c r="AL329" s="411">
        <f t="shared" si="98"/>
        <v>0</v>
      </c>
      <c r="AM329" s="311"/>
    </row>
    <row r="330" spans="1:39" ht="15.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5" outlineLevel="1">
      <c r="A331" s="508"/>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5" outlineLevel="1">
      <c r="A332" s="507">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9">AA332</f>
        <v>0</v>
      </c>
      <c r="AB333" s="411">
        <f t="shared" si="99"/>
        <v>0</v>
      </c>
      <c r="AC333" s="411">
        <f t="shared" si="99"/>
        <v>0</v>
      </c>
      <c r="AD333" s="411">
        <f t="shared" si="99"/>
        <v>0</v>
      </c>
      <c r="AE333" s="411">
        <f t="shared" si="99"/>
        <v>0</v>
      </c>
      <c r="AF333" s="411">
        <f t="shared" si="99"/>
        <v>0</v>
      </c>
      <c r="AG333" s="411">
        <f t="shared" si="99"/>
        <v>0</v>
      </c>
      <c r="AH333" s="411">
        <f t="shared" si="99"/>
        <v>0</v>
      </c>
      <c r="AI333" s="411">
        <f t="shared" si="99"/>
        <v>0</v>
      </c>
      <c r="AJ333" s="411">
        <f t="shared" si="99"/>
        <v>0</v>
      </c>
      <c r="AK333" s="411">
        <f t="shared" si="99"/>
        <v>0</v>
      </c>
      <c r="AL333" s="411">
        <f t="shared" si="99"/>
        <v>0</v>
      </c>
      <c r="AM333" s="297"/>
    </row>
    <row r="334" spans="1:39" ht="15.5" outlineLevel="1">
      <c r="A334" s="510"/>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5" outlineLevel="1">
      <c r="A335" s="507">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100">AA335</f>
        <v>0</v>
      </c>
      <c r="AB336" s="411">
        <f t="shared" si="100"/>
        <v>0</v>
      </c>
      <c r="AC336" s="411">
        <f t="shared" si="100"/>
        <v>0</v>
      </c>
      <c r="AD336" s="411">
        <f t="shared" si="100"/>
        <v>0</v>
      </c>
      <c r="AE336" s="411">
        <f t="shared" si="100"/>
        <v>0</v>
      </c>
      <c r="AF336" s="411">
        <f t="shared" si="100"/>
        <v>0</v>
      </c>
      <c r="AG336" s="411">
        <f t="shared" si="100"/>
        <v>0</v>
      </c>
      <c r="AH336" s="411">
        <f t="shared" si="100"/>
        <v>0</v>
      </c>
      <c r="AI336" s="411">
        <f t="shared" si="100"/>
        <v>0</v>
      </c>
      <c r="AJ336" s="411">
        <f t="shared" si="100"/>
        <v>0</v>
      </c>
      <c r="AK336" s="411">
        <f t="shared" si="100"/>
        <v>0</v>
      </c>
      <c r="AL336" s="411">
        <f t="shared" si="100"/>
        <v>0</v>
      </c>
      <c r="AM336" s="297"/>
    </row>
    <row r="337" spans="1:39" ht="15.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5" outlineLevel="1">
      <c r="A338" s="507">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101">AA338</f>
        <v>0</v>
      </c>
      <c r="AB339" s="411">
        <f t="shared" si="101"/>
        <v>0</v>
      </c>
      <c r="AC339" s="411">
        <f t="shared" si="101"/>
        <v>0</v>
      </c>
      <c r="AD339" s="411">
        <f t="shared" si="101"/>
        <v>0</v>
      </c>
      <c r="AE339" s="411">
        <f t="shared" si="101"/>
        <v>0</v>
      </c>
      <c r="AF339" s="411">
        <f t="shared" si="101"/>
        <v>0</v>
      </c>
      <c r="AG339" s="411">
        <f t="shared" si="101"/>
        <v>0</v>
      </c>
      <c r="AH339" s="411">
        <f t="shared" si="101"/>
        <v>0</v>
      </c>
      <c r="AI339" s="411">
        <f t="shared" si="101"/>
        <v>0</v>
      </c>
      <c r="AJ339" s="411">
        <f t="shared" si="101"/>
        <v>0</v>
      </c>
      <c r="AK339" s="411">
        <f t="shared" si="101"/>
        <v>0</v>
      </c>
      <c r="AL339" s="411">
        <f t="shared" si="101"/>
        <v>0</v>
      </c>
      <c r="AM339" s="306"/>
    </row>
    <row r="340" spans="1:39" ht="15.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5" outlineLevel="1">
      <c r="A341" s="507">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102">AA341</f>
        <v>0</v>
      </c>
      <c r="AB342" s="411">
        <f t="shared" si="102"/>
        <v>0</v>
      </c>
      <c r="AC342" s="411">
        <f t="shared" si="102"/>
        <v>0</v>
      </c>
      <c r="AD342" s="411">
        <f t="shared" si="102"/>
        <v>0</v>
      </c>
      <c r="AE342" s="411">
        <f t="shared" si="102"/>
        <v>0</v>
      </c>
      <c r="AF342" s="411">
        <f t="shared" si="102"/>
        <v>0</v>
      </c>
      <c r="AG342" s="411">
        <f t="shared" si="102"/>
        <v>0</v>
      </c>
      <c r="AH342" s="411">
        <f t="shared" si="102"/>
        <v>0</v>
      </c>
      <c r="AI342" s="411">
        <f t="shared" si="102"/>
        <v>0</v>
      </c>
      <c r="AJ342" s="411">
        <f t="shared" si="102"/>
        <v>0</v>
      </c>
      <c r="AK342" s="411">
        <f t="shared" si="102"/>
        <v>0</v>
      </c>
      <c r="AL342" s="411">
        <f t="shared" si="102"/>
        <v>0</v>
      </c>
      <c r="AM342" s="297"/>
    </row>
    <row r="343" spans="1:39" ht="15.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5" outlineLevel="1">
      <c r="A344" s="507">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103">AA344</f>
        <v>0</v>
      </c>
      <c r="AB345" s="411">
        <f t="shared" si="103"/>
        <v>0</v>
      </c>
      <c r="AC345" s="411">
        <f t="shared" si="103"/>
        <v>0</v>
      </c>
      <c r="AD345" s="411">
        <f t="shared" si="103"/>
        <v>0</v>
      </c>
      <c r="AE345" s="411">
        <f t="shared" si="103"/>
        <v>0</v>
      </c>
      <c r="AF345" s="411">
        <f t="shared" si="103"/>
        <v>0</v>
      </c>
      <c r="AG345" s="411">
        <f t="shared" si="103"/>
        <v>0</v>
      </c>
      <c r="AH345" s="411">
        <f t="shared" si="103"/>
        <v>0</v>
      </c>
      <c r="AI345" s="411">
        <f t="shared" si="103"/>
        <v>0</v>
      </c>
      <c r="AJ345" s="411">
        <f t="shared" si="103"/>
        <v>0</v>
      </c>
      <c r="AK345" s="411">
        <f t="shared" si="103"/>
        <v>0</v>
      </c>
      <c r="AL345" s="411">
        <f t="shared" si="103"/>
        <v>0</v>
      </c>
      <c r="AM345" s="306"/>
    </row>
    <row r="346" spans="1:39" ht="15.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5" outlineLevel="1">
      <c r="A347" s="508"/>
      <c r="B347" s="288" t="s">
        <v>14</v>
      </c>
      <c r="C347" s="289"/>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4"/>
      <c r="Z347" s="414"/>
      <c r="AA347" s="414"/>
      <c r="AB347" s="414"/>
      <c r="AC347" s="414"/>
      <c r="AD347" s="414"/>
      <c r="AE347" s="414"/>
      <c r="AF347" s="414"/>
      <c r="AG347" s="414"/>
      <c r="AH347" s="414"/>
      <c r="AI347" s="414"/>
      <c r="AJ347" s="414"/>
      <c r="AK347" s="414"/>
      <c r="AL347" s="414"/>
      <c r="AM347" s="292"/>
    </row>
    <row r="348" spans="1:39" ht="15.5" outlineLevel="1">
      <c r="A348" s="507">
        <v>23</v>
      </c>
      <c r="B348" s="315" t="s">
        <v>14</v>
      </c>
      <c r="C348" s="291" t="s">
        <v>25</v>
      </c>
      <c r="D348" s="295">
        <f>'7.  Persistence Report'!AS37</f>
        <v>943.97479999999996</v>
      </c>
      <c r="E348" s="295">
        <f>'7.  Persistence Report'!AT37</f>
        <v>0</v>
      </c>
      <c r="F348" s="295">
        <f>'7.  Persistence Report'!AU37</f>
        <v>0</v>
      </c>
      <c r="G348" s="295">
        <f>'7.  Persistence Report'!AV37</f>
        <v>0</v>
      </c>
      <c r="H348" s="295">
        <f>'7.  Persistence Report'!AW37</f>
        <v>0</v>
      </c>
      <c r="I348" s="295">
        <f>'7.  Persistence Report'!AX37</f>
        <v>0</v>
      </c>
      <c r="J348" s="295">
        <f>'7.  Persistence Report'!AY37</f>
        <v>0</v>
      </c>
      <c r="K348" s="295">
        <f>'7.  Persistence Report'!AZ37</f>
        <v>0</v>
      </c>
      <c r="L348" s="295">
        <f>'7.  Persistence Report'!BA37</f>
        <v>0</v>
      </c>
      <c r="M348" s="295">
        <f>'7.  Persistence Report'!BB37</f>
        <v>0</v>
      </c>
      <c r="N348" s="291"/>
      <c r="O348" s="295">
        <f>'7.  Persistence Report'!N37</f>
        <v>14.587223083</v>
      </c>
      <c r="P348" s="295">
        <f>'7.  Persistence Report'!O37</f>
        <v>14.215027217999999</v>
      </c>
      <c r="Q348" s="295">
        <f>'7.  Persistence Report'!P37</f>
        <v>13.869109787999999</v>
      </c>
      <c r="R348" s="295">
        <f>'7.  Persistence Report'!Q37</f>
        <v>12.512523732</v>
      </c>
      <c r="S348" s="295">
        <f>'7.  Persistence Report'!R37</f>
        <v>11.878550907999999</v>
      </c>
      <c r="T348" s="295">
        <f>'7.  Persistence Report'!S37</f>
        <v>11.374612059</v>
      </c>
      <c r="U348" s="295">
        <f>'7.  Persistence Report'!T37</f>
        <v>10.866507642</v>
      </c>
      <c r="V348" s="295">
        <f>'7.  Persistence Report'!U37</f>
        <v>10.866507642</v>
      </c>
      <c r="W348" s="295">
        <f>'7.  Persistence Report'!V37</f>
        <v>5.4173347200000004</v>
      </c>
      <c r="X348" s="295">
        <f>'7.  Persistence Report'!W37</f>
        <v>4.815309032</v>
      </c>
      <c r="Y348" s="470">
        <v>1</v>
      </c>
      <c r="Z348" s="410"/>
      <c r="AA348" s="410"/>
      <c r="AB348" s="410"/>
      <c r="AC348" s="410"/>
      <c r="AD348" s="410"/>
      <c r="AE348" s="410"/>
      <c r="AF348" s="410"/>
      <c r="AG348" s="410"/>
      <c r="AH348" s="410"/>
      <c r="AI348" s="410"/>
      <c r="AJ348" s="410"/>
      <c r="AK348" s="410"/>
      <c r="AL348" s="410"/>
      <c r="AM348" s="296">
        <f>SUM(Y348:AL348)</f>
        <v>1</v>
      </c>
    </row>
    <row r="349" spans="1:39" ht="15.5" outlineLevel="1">
      <c r="B349" s="294" t="s">
        <v>249</v>
      </c>
      <c r="C349" s="291" t="s">
        <v>163</v>
      </c>
      <c r="D349" s="295">
        <f>'7.  Persistence Report'!AS59</f>
        <v>9162.3204459999997</v>
      </c>
      <c r="E349" s="295">
        <f>'7.  Persistence Report'!AT59</f>
        <v>8865.6749689999997</v>
      </c>
      <c r="F349" s="295">
        <f>'7.  Persistence Report'!AU59</f>
        <v>8556.5004119999994</v>
      </c>
      <c r="G349" s="295">
        <f>'7.  Persistence Report'!AV59</f>
        <v>7601.3401869999998</v>
      </c>
      <c r="H349" s="295">
        <f>'7.  Persistence Report'!AW59</f>
        <v>7149.3208999999997</v>
      </c>
      <c r="I349" s="295">
        <f>'7.  Persistence Report'!AX59</f>
        <v>6814.8877940000002</v>
      </c>
      <c r="J349" s="295">
        <f>'7.  Persistence Report'!AY59</f>
        <v>6736.1620030000004</v>
      </c>
      <c r="K349" s="295">
        <f>'7.  Persistence Report'!AZ59</f>
        <v>6736.1620030000004</v>
      </c>
      <c r="L349" s="295">
        <f>'7.  Persistence Report'!BA59</f>
        <v>2783.856522</v>
      </c>
      <c r="M349" s="295">
        <f>'7.  Persistence Report'!BB59</f>
        <v>2667.4019779999999</v>
      </c>
      <c r="N349" s="468"/>
      <c r="O349" s="295">
        <f>'7.  Persistence Report'!N59</f>
        <v>0.791213422</v>
      </c>
      <c r="P349" s="295">
        <f>'7.  Persistence Report'!O59</f>
        <v>0.77598027599999997</v>
      </c>
      <c r="Q349" s="295">
        <f>'7.  Persistence Report'!P59</f>
        <v>0.75996249500000002</v>
      </c>
      <c r="R349" s="295">
        <f>'7.  Persistence Report'!Q59</f>
        <v>0.71032823899999997</v>
      </c>
      <c r="S349" s="295">
        <f>'7.  Persistence Report'!R59</f>
        <v>0.68678249000000002</v>
      </c>
      <c r="T349" s="295">
        <f>'7.  Persistence Report'!S59</f>
        <v>0.66933380099999995</v>
      </c>
      <c r="U349" s="295">
        <f>'7.  Persistence Report'!T59</f>
        <v>0.66523001000000004</v>
      </c>
      <c r="V349" s="295">
        <f>'7.  Persistence Report'!U59</f>
        <v>0.66523001000000004</v>
      </c>
      <c r="W349" s="295">
        <f>'7.  Persistence Report'!V59</f>
        <v>0.45997885100000002</v>
      </c>
      <c r="X349" s="295">
        <f>'7.  Persistence Report'!W59</f>
        <v>0.335315215</v>
      </c>
      <c r="Y349" s="411">
        <f>Y348</f>
        <v>1</v>
      </c>
      <c r="Z349" s="411">
        <f>Z348</f>
        <v>0</v>
      </c>
      <c r="AA349" s="411">
        <f t="shared" ref="AA349:AL349" si="104">AA348</f>
        <v>0</v>
      </c>
      <c r="AB349" s="411">
        <f t="shared" si="104"/>
        <v>0</v>
      </c>
      <c r="AC349" s="411">
        <f t="shared" si="104"/>
        <v>0</v>
      </c>
      <c r="AD349" s="411">
        <f t="shared" si="104"/>
        <v>0</v>
      </c>
      <c r="AE349" s="411">
        <f t="shared" si="104"/>
        <v>0</v>
      </c>
      <c r="AF349" s="411">
        <f t="shared" si="104"/>
        <v>0</v>
      </c>
      <c r="AG349" s="411">
        <f t="shared" si="104"/>
        <v>0</v>
      </c>
      <c r="AH349" s="411">
        <f t="shared" si="104"/>
        <v>0</v>
      </c>
      <c r="AI349" s="411">
        <f t="shared" si="104"/>
        <v>0</v>
      </c>
      <c r="AJ349" s="411">
        <f t="shared" si="104"/>
        <v>0</v>
      </c>
      <c r="AK349" s="411">
        <f t="shared" si="104"/>
        <v>0</v>
      </c>
      <c r="AL349" s="411">
        <f t="shared" si="104"/>
        <v>0</v>
      </c>
      <c r="AM349" s="297"/>
    </row>
    <row r="350" spans="1:39" ht="15.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5" outlineLevel="1">
      <c r="A351" s="508"/>
      <c r="B351" s="288" t="s">
        <v>487</v>
      </c>
      <c r="C351" s="289"/>
      <c r="D351" s="290"/>
      <c r="E351" s="290"/>
      <c r="F351" s="290"/>
      <c r="G351" s="290"/>
      <c r="H351" s="290"/>
      <c r="I351" s="290"/>
      <c r="J351" s="290"/>
      <c r="K351" s="290"/>
      <c r="L351" s="290"/>
      <c r="M351" s="290"/>
      <c r="N351" s="290"/>
      <c r="O351" s="290"/>
      <c r="P351" s="290"/>
      <c r="Q351" s="290"/>
      <c r="R351" s="290"/>
      <c r="S351" s="290"/>
      <c r="T351" s="290"/>
      <c r="U351" s="290"/>
      <c r="V351" s="290"/>
      <c r="W351" s="290"/>
      <c r="X351" s="290"/>
      <c r="Y351" s="414"/>
      <c r="Z351" s="414"/>
      <c r="AA351" s="414"/>
      <c r="AB351" s="414"/>
      <c r="AC351" s="414"/>
      <c r="AD351" s="414"/>
      <c r="AE351" s="414"/>
      <c r="AF351" s="414"/>
      <c r="AG351" s="414"/>
      <c r="AH351" s="414"/>
      <c r="AI351" s="414"/>
      <c r="AJ351" s="414"/>
      <c r="AK351" s="414"/>
      <c r="AL351" s="414"/>
      <c r="AM351" s="292"/>
    </row>
    <row r="352" spans="1:39" s="283" customFormat="1" ht="15.5" outlineLevel="1">
      <c r="A352" s="507">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5" outlineLevel="1">
      <c r="A353" s="507"/>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5">AA352</f>
        <v>0</v>
      </c>
      <c r="AB353" s="411">
        <f t="shared" si="105"/>
        <v>0</v>
      </c>
      <c r="AC353" s="411">
        <f t="shared" si="105"/>
        <v>0</v>
      </c>
      <c r="AD353" s="411">
        <f t="shared" si="105"/>
        <v>0</v>
      </c>
      <c r="AE353" s="411">
        <f t="shared" si="105"/>
        <v>0</v>
      </c>
      <c r="AF353" s="411">
        <f t="shared" si="105"/>
        <v>0</v>
      </c>
      <c r="AG353" s="411">
        <f t="shared" si="105"/>
        <v>0</v>
      </c>
      <c r="AH353" s="411">
        <f t="shared" si="105"/>
        <v>0</v>
      </c>
      <c r="AI353" s="411">
        <f t="shared" si="105"/>
        <v>0</v>
      </c>
      <c r="AJ353" s="411">
        <f t="shared" si="105"/>
        <v>0</v>
      </c>
      <c r="AK353" s="411">
        <f t="shared" si="105"/>
        <v>0</v>
      </c>
      <c r="AL353" s="411">
        <f t="shared" si="105"/>
        <v>0</v>
      </c>
      <c r="AM353" s="297"/>
    </row>
    <row r="354" spans="1:39" s="283" customFormat="1" ht="15.5" outlineLevel="1">
      <c r="A354" s="507"/>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5" outlineLevel="1">
      <c r="A355" s="507">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5" outlineLevel="1">
      <c r="A356" s="507"/>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6">AA355</f>
        <v>0</v>
      </c>
      <c r="AB356" s="411">
        <f t="shared" si="106"/>
        <v>0</v>
      </c>
      <c r="AC356" s="411">
        <f t="shared" si="106"/>
        <v>0</v>
      </c>
      <c r="AD356" s="411">
        <f t="shared" si="106"/>
        <v>0</v>
      </c>
      <c r="AE356" s="411">
        <f t="shared" si="106"/>
        <v>0</v>
      </c>
      <c r="AF356" s="411">
        <f t="shared" si="106"/>
        <v>0</v>
      </c>
      <c r="AG356" s="411">
        <f t="shared" si="106"/>
        <v>0</v>
      </c>
      <c r="AH356" s="411">
        <f t="shared" si="106"/>
        <v>0</v>
      </c>
      <c r="AI356" s="411">
        <f t="shared" si="106"/>
        <v>0</v>
      </c>
      <c r="AJ356" s="411">
        <f t="shared" si="106"/>
        <v>0</v>
      </c>
      <c r="AK356" s="411">
        <f t="shared" si="106"/>
        <v>0</v>
      </c>
      <c r="AL356" s="411">
        <f t="shared" si="106"/>
        <v>0</v>
      </c>
      <c r="AM356" s="311"/>
    </row>
    <row r="357" spans="1:39" s="283" customFormat="1" ht="15.5" outlineLevel="1">
      <c r="A357" s="507"/>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5" outlineLevel="1">
      <c r="A358" s="508"/>
      <c r="B358" s="288" t="s">
        <v>15</v>
      </c>
      <c r="C358" s="320"/>
      <c r="D358" s="290"/>
      <c r="E358" s="290"/>
      <c r="F358" s="290"/>
      <c r="G358" s="290"/>
      <c r="H358" s="290"/>
      <c r="I358" s="290"/>
      <c r="J358" s="290"/>
      <c r="K358" s="290"/>
      <c r="L358" s="290"/>
      <c r="M358" s="290"/>
      <c r="N358" s="291"/>
      <c r="O358" s="290"/>
      <c r="P358" s="290"/>
      <c r="Q358" s="290"/>
      <c r="R358" s="290"/>
      <c r="S358" s="290"/>
      <c r="T358" s="290"/>
      <c r="U358" s="290"/>
      <c r="V358" s="290"/>
      <c r="W358" s="290"/>
      <c r="X358" s="290"/>
      <c r="Y358" s="414"/>
      <c r="Z358" s="414"/>
      <c r="AA358" s="414"/>
      <c r="AB358" s="414"/>
      <c r="AC358" s="414"/>
      <c r="AD358" s="414"/>
      <c r="AE358" s="414"/>
      <c r="AF358" s="414"/>
      <c r="AG358" s="414"/>
      <c r="AH358" s="414"/>
      <c r="AI358" s="414"/>
      <c r="AJ358" s="414"/>
      <c r="AK358" s="414"/>
      <c r="AL358" s="414"/>
      <c r="AM358" s="292"/>
    </row>
    <row r="359" spans="1:39" ht="15.5" outlineLevel="1">
      <c r="A359" s="507">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7">AA359</f>
        <v>0</v>
      </c>
      <c r="AB360" s="411">
        <f t="shared" si="107"/>
        <v>0</v>
      </c>
      <c r="AC360" s="411">
        <f t="shared" si="107"/>
        <v>0</v>
      </c>
      <c r="AD360" s="411">
        <f t="shared" si="107"/>
        <v>0</v>
      </c>
      <c r="AE360" s="411">
        <f t="shared" si="107"/>
        <v>0</v>
      </c>
      <c r="AF360" s="411">
        <f t="shared" si="107"/>
        <v>0</v>
      </c>
      <c r="AG360" s="411">
        <f t="shared" si="107"/>
        <v>0</v>
      </c>
      <c r="AH360" s="411">
        <f t="shared" si="107"/>
        <v>0</v>
      </c>
      <c r="AI360" s="411">
        <f t="shared" si="107"/>
        <v>0</v>
      </c>
      <c r="AJ360" s="411">
        <f t="shared" si="107"/>
        <v>0</v>
      </c>
      <c r="AK360" s="411">
        <f t="shared" si="107"/>
        <v>0</v>
      </c>
      <c r="AL360" s="411">
        <f t="shared" si="107"/>
        <v>0</v>
      </c>
      <c r="AM360" s="306"/>
    </row>
    <row r="361" spans="1:39" ht="15.5" outlineLevel="1">
      <c r="A361" s="510"/>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5" outlineLevel="1">
      <c r="A362" s="507">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745">
        <v>0</v>
      </c>
      <c r="Z362" s="745">
        <v>0.02</v>
      </c>
      <c r="AA362" s="745">
        <v>0.98</v>
      </c>
      <c r="AB362" s="745">
        <v>0</v>
      </c>
      <c r="AC362" s="415"/>
      <c r="AD362" s="415"/>
      <c r="AE362" s="415"/>
      <c r="AF362" s="415"/>
      <c r="AG362" s="415"/>
      <c r="AH362" s="415"/>
      <c r="AI362" s="415"/>
      <c r="AJ362" s="415"/>
      <c r="AK362" s="415"/>
      <c r="AL362" s="415"/>
      <c r="AM362" s="296">
        <f>SUM(Y362:AL362)</f>
        <v>1</v>
      </c>
    </row>
    <row r="363" spans="1:39" ht="15.5" outlineLevel="1">
      <c r="B363" s="294" t="s">
        <v>249</v>
      </c>
      <c r="C363" s="291" t="s">
        <v>163</v>
      </c>
      <c r="D363" s="295">
        <f>'7.  Persistence Report'!AS48</f>
        <v>-69958.127129999993</v>
      </c>
      <c r="E363" s="295">
        <f>'7.  Persistence Report'!AT48</f>
        <v>-69958.127129999993</v>
      </c>
      <c r="F363" s="295">
        <f>'7.  Persistence Report'!AU48</f>
        <v>-69958.127129999993</v>
      </c>
      <c r="G363" s="295">
        <f>'7.  Persistence Report'!AV48</f>
        <v>-69958.127129999993</v>
      </c>
      <c r="H363" s="295">
        <f>'7.  Persistence Report'!AW48</f>
        <v>-69958.127129999993</v>
      </c>
      <c r="I363" s="295">
        <f>'7.  Persistence Report'!AX48</f>
        <v>-69958.127129999993</v>
      </c>
      <c r="J363" s="295">
        <f>'7.  Persistence Report'!AY48</f>
        <v>-69958.127129999993</v>
      </c>
      <c r="K363" s="295">
        <f>'7.  Persistence Report'!AZ48</f>
        <v>-69958.127129999993</v>
      </c>
      <c r="L363" s="295">
        <f>'7.  Persistence Report'!BA48</f>
        <v>-69958.127129999993</v>
      </c>
      <c r="M363" s="295">
        <f>'7.  Persistence Report'!BB48</f>
        <v>-69958.127129999993</v>
      </c>
      <c r="N363" s="295">
        <f>N362</f>
        <v>12</v>
      </c>
      <c r="O363" s="295">
        <f>'7.  Persistence Report'!N48</f>
        <v>63.995179799999995</v>
      </c>
      <c r="P363" s="295">
        <f>'7.  Persistence Report'!O48</f>
        <v>63.995179799999995</v>
      </c>
      <c r="Q363" s="295">
        <f>'7.  Persistence Report'!P48</f>
        <v>63.995179799999995</v>
      </c>
      <c r="R363" s="295">
        <f>'7.  Persistence Report'!Q48</f>
        <v>63.995179799999995</v>
      </c>
      <c r="S363" s="295">
        <f>'7.  Persistence Report'!R48</f>
        <v>63.995179799999995</v>
      </c>
      <c r="T363" s="295">
        <f>'7.  Persistence Report'!S48</f>
        <v>63.995179799999995</v>
      </c>
      <c r="U363" s="295">
        <f>'7.  Persistence Report'!T48</f>
        <v>63.995179799999995</v>
      </c>
      <c r="V363" s="295">
        <f>'7.  Persistence Report'!U48</f>
        <v>63.995179799999995</v>
      </c>
      <c r="W363" s="295">
        <f>'7.  Persistence Report'!V48</f>
        <v>63.995179799999995</v>
      </c>
      <c r="X363" s="295">
        <f>'7.  Persistence Report'!W48</f>
        <v>63.995179799999995</v>
      </c>
      <c r="Y363" s="411">
        <f>Y362</f>
        <v>0</v>
      </c>
      <c r="Z363" s="411">
        <f>Z362</f>
        <v>0.02</v>
      </c>
      <c r="AA363" s="411">
        <f t="shared" ref="AA363:AL363" si="108">AA362</f>
        <v>0.98</v>
      </c>
      <c r="AB363" s="411">
        <f t="shared" si="108"/>
        <v>0</v>
      </c>
      <c r="AC363" s="411">
        <f t="shared" si="108"/>
        <v>0</v>
      </c>
      <c r="AD363" s="411">
        <f t="shared" si="108"/>
        <v>0</v>
      </c>
      <c r="AE363" s="411">
        <f t="shared" si="108"/>
        <v>0</v>
      </c>
      <c r="AF363" s="411">
        <f t="shared" si="108"/>
        <v>0</v>
      </c>
      <c r="AG363" s="411">
        <f t="shared" si="108"/>
        <v>0</v>
      </c>
      <c r="AH363" s="411">
        <f t="shared" si="108"/>
        <v>0</v>
      </c>
      <c r="AI363" s="411">
        <f t="shared" si="108"/>
        <v>0</v>
      </c>
      <c r="AJ363" s="411">
        <f t="shared" si="108"/>
        <v>0</v>
      </c>
      <c r="AK363" s="411">
        <f t="shared" si="108"/>
        <v>0</v>
      </c>
      <c r="AL363" s="411">
        <f t="shared" si="108"/>
        <v>0</v>
      </c>
      <c r="AM363" s="306"/>
    </row>
    <row r="364" spans="1:39" ht="15.5" outlineLevel="1">
      <c r="A364" s="510"/>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5" outlineLevel="1">
      <c r="A365" s="507">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9">AA365</f>
        <v>0</v>
      </c>
      <c r="AB366" s="411">
        <f t="shared" si="109"/>
        <v>0</v>
      </c>
      <c r="AC366" s="411">
        <f t="shared" si="109"/>
        <v>0</v>
      </c>
      <c r="AD366" s="411">
        <f t="shared" si="109"/>
        <v>0</v>
      </c>
      <c r="AE366" s="411">
        <f t="shared" si="109"/>
        <v>0</v>
      </c>
      <c r="AF366" s="411">
        <f t="shared" si="109"/>
        <v>0</v>
      </c>
      <c r="AG366" s="411">
        <f t="shared" si="109"/>
        <v>0</v>
      </c>
      <c r="AH366" s="411">
        <f t="shared" si="109"/>
        <v>0</v>
      </c>
      <c r="AI366" s="411">
        <f t="shared" si="109"/>
        <v>0</v>
      </c>
      <c r="AJ366" s="411">
        <f t="shared" si="109"/>
        <v>0</v>
      </c>
      <c r="AK366" s="411">
        <f t="shared" si="109"/>
        <v>0</v>
      </c>
      <c r="AL366" s="411">
        <f t="shared" si="109"/>
        <v>0</v>
      </c>
      <c r="AM366" s="297"/>
    </row>
    <row r="367" spans="1:39" ht="15.5" outlineLevel="1">
      <c r="A367" s="510"/>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5" outlineLevel="1">
      <c r="A368" s="507">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10">Z368</f>
        <v>0</v>
      </c>
      <c r="AA369" s="411">
        <f t="shared" si="110"/>
        <v>0</v>
      </c>
      <c r="AB369" s="411">
        <f t="shared" si="110"/>
        <v>0</v>
      </c>
      <c r="AC369" s="411">
        <f t="shared" si="110"/>
        <v>0</v>
      </c>
      <c r="AD369" s="411">
        <f t="shared" si="110"/>
        <v>0</v>
      </c>
      <c r="AE369" s="411">
        <f t="shared" si="110"/>
        <v>0</v>
      </c>
      <c r="AF369" s="411">
        <f t="shared" si="110"/>
        <v>0</v>
      </c>
      <c r="AG369" s="411">
        <f t="shared" si="110"/>
        <v>0</v>
      </c>
      <c r="AH369" s="411">
        <f t="shared" si="110"/>
        <v>0</v>
      </c>
      <c r="AI369" s="411">
        <f t="shared" si="110"/>
        <v>0</v>
      </c>
      <c r="AJ369" s="411">
        <f t="shared" si="110"/>
        <v>0</v>
      </c>
      <c r="AK369" s="411">
        <f t="shared" si="110"/>
        <v>0</v>
      </c>
      <c r="AL369" s="411">
        <f t="shared" si="110"/>
        <v>0</v>
      </c>
      <c r="AM369" s="297"/>
    </row>
    <row r="370" spans="1:39" ht="15.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5" outlineLevel="1">
      <c r="A371" s="507">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5" outlineLevel="1">
      <c r="A372" s="507"/>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11">Z371</f>
        <v>0</v>
      </c>
      <c r="AA372" s="411">
        <f t="shared" si="111"/>
        <v>0</v>
      </c>
      <c r="AB372" s="411">
        <f t="shared" si="111"/>
        <v>0</v>
      </c>
      <c r="AC372" s="411">
        <f t="shared" si="111"/>
        <v>0</v>
      </c>
      <c r="AD372" s="411">
        <f t="shared" si="111"/>
        <v>0</v>
      </c>
      <c r="AE372" s="411">
        <f t="shared" si="111"/>
        <v>0</v>
      </c>
      <c r="AF372" s="411">
        <f t="shared" si="111"/>
        <v>0</v>
      </c>
      <c r="AG372" s="411">
        <f t="shared" si="111"/>
        <v>0</v>
      </c>
      <c r="AH372" s="411">
        <f t="shared" si="111"/>
        <v>0</v>
      </c>
      <c r="AI372" s="411">
        <f t="shared" si="111"/>
        <v>0</v>
      </c>
      <c r="AJ372" s="411">
        <f t="shared" si="111"/>
        <v>0</v>
      </c>
      <c r="AK372" s="411">
        <f t="shared" si="111"/>
        <v>0</v>
      </c>
      <c r="AL372" s="411">
        <f t="shared" si="111"/>
        <v>0</v>
      </c>
      <c r="AM372" s="297"/>
    </row>
    <row r="373" spans="1:39" s="283" customFormat="1" ht="15.5" outlineLevel="1">
      <c r="A373" s="507"/>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5" outlineLevel="1">
      <c r="A374" s="507"/>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5" outlineLevel="1">
      <c r="A375" s="507">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5" outlineLevel="1">
      <c r="A376" s="507"/>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12">Z375</f>
        <v>0</v>
      </c>
      <c r="AA376" s="411">
        <f t="shared" si="112"/>
        <v>0</v>
      </c>
      <c r="AB376" s="411">
        <f t="shared" si="112"/>
        <v>0</v>
      </c>
      <c r="AC376" s="411">
        <f t="shared" si="112"/>
        <v>0</v>
      </c>
      <c r="AD376" s="411">
        <f t="shared" si="112"/>
        <v>0</v>
      </c>
      <c r="AE376" s="411">
        <f t="shared" si="112"/>
        <v>0</v>
      </c>
      <c r="AF376" s="411">
        <f t="shared" si="112"/>
        <v>0</v>
      </c>
      <c r="AG376" s="411">
        <f t="shared" si="112"/>
        <v>0</v>
      </c>
      <c r="AH376" s="411">
        <f t="shared" si="112"/>
        <v>0</v>
      </c>
      <c r="AI376" s="411">
        <f t="shared" si="112"/>
        <v>0</v>
      </c>
      <c r="AJ376" s="411">
        <f t="shared" si="112"/>
        <v>0</v>
      </c>
      <c r="AK376" s="411">
        <f t="shared" si="112"/>
        <v>0</v>
      </c>
      <c r="AL376" s="411">
        <f t="shared" si="112"/>
        <v>0</v>
      </c>
      <c r="AM376" s="297"/>
    </row>
    <row r="377" spans="1:39" s="283" customFormat="1" ht="15.5" outlineLevel="1">
      <c r="A377" s="507"/>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5" outlineLevel="1">
      <c r="A378" s="507">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5" outlineLevel="1">
      <c r="A379" s="507"/>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13">Z378</f>
        <v>0</v>
      </c>
      <c r="AA379" s="411">
        <f t="shared" si="113"/>
        <v>0</v>
      </c>
      <c r="AB379" s="411">
        <f t="shared" si="113"/>
        <v>0</v>
      </c>
      <c r="AC379" s="411">
        <f t="shared" si="113"/>
        <v>0</v>
      </c>
      <c r="AD379" s="411">
        <f t="shared" si="113"/>
        <v>0</v>
      </c>
      <c r="AE379" s="411">
        <f t="shared" si="113"/>
        <v>0</v>
      </c>
      <c r="AF379" s="411">
        <f t="shared" si="113"/>
        <v>0</v>
      </c>
      <c r="AG379" s="411">
        <f t="shared" si="113"/>
        <v>0</v>
      </c>
      <c r="AH379" s="411">
        <f t="shared" si="113"/>
        <v>0</v>
      </c>
      <c r="AI379" s="411">
        <f t="shared" si="113"/>
        <v>0</v>
      </c>
      <c r="AJ379" s="411">
        <f t="shared" si="113"/>
        <v>0</v>
      </c>
      <c r="AK379" s="411">
        <f t="shared" si="113"/>
        <v>0</v>
      </c>
      <c r="AL379" s="411">
        <f t="shared" si="113"/>
        <v>0</v>
      </c>
      <c r="AM379" s="297"/>
    </row>
    <row r="380" spans="1:39" s="283" customFormat="1" ht="15.5" outlineLevel="1">
      <c r="A380" s="507"/>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5" outlineLevel="1">
      <c r="A381" s="507">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5" outlineLevel="1">
      <c r="A382" s="507"/>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14">Z381</f>
        <v>0</v>
      </c>
      <c r="AA382" s="411">
        <f t="shared" si="114"/>
        <v>0</v>
      </c>
      <c r="AB382" s="411">
        <f t="shared" si="114"/>
        <v>0</v>
      </c>
      <c r="AC382" s="411">
        <f t="shared" si="114"/>
        <v>0</v>
      </c>
      <c r="AD382" s="411">
        <f t="shared" si="114"/>
        <v>0</v>
      </c>
      <c r="AE382" s="411">
        <f t="shared" si="114"/>
        <v>0</v>
      </c>
      <c r="AF382" s="411">
        <f t="shared" si="114"/>
        <v>0</v>
      </c>
      <c r="AG382" s="411">
        <f t="shared" si="114"/>
        <v>0</v>
      </c>
      <c r="AH382" s="411">
        <f t="shared" si="114"/>
        <v>0</v>
      </c>
      <c r="AI382" s="411">
        <f t="shared" si="114"/>
        <v>0</v>
      </c>
      <c r="AJ382" s="411">
        <f t="shared" si="114"/>
        <v>0</v>
      </c>
      <c r="AK382" s="411">
        <f t="shared" si="114"/>
        <v>0</v>
      </c>
      <c r="AL382" s="411">
        <f>AL381</f>
        <v>0</v>
      </c>
      <c r="AM382" s="297"/>
    </row>
    <row r="383" spans="1:39" ht="15.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5">
      <c r="B384" s="327" t="s">
        <v>250</v>
      </c>
      <c r="C384" s="329"/>
      <c r="D384" s="329">
        <f>SUM(D279:D382)</f>
        <v>2086774.6860135351</v>
      </c>
      <c r="E384" s="329">
        <f t="shared" ref="E384:M384" si="115">SUM(E279:E382)</f>
        <v>2075115.0570949088</v>
      </c>
      <c r="F384" s="329">
        <f t="shared" si="115"/>
        <v>2052984.25576493</v>
      </c>
      <c r="G384" s="329">
        <f t="shared" si="115"/>
        <v>1973874.57882917</v>
      </c>
      <c r="H384" s="329">
        <f t="shared" si="115"/>
        <v>1846762.5484439118</v>
      </c>
      <c r="I384" s="329">
        <f t="shared" si="115"/>
        <v>1725238.6803717101</v>
      </c>
      <c r="J384" s="329">
        <f t="shared" si="115"/>
        <v>1715378.6116546851</v>
      </c>
      <c r="K384" s="329">
        <f t="shared" si="115"/>
        <v>1707265.5803168823</v>
      </c>
      <c r="L384" s="329">
        <f t="shared" si="115"/>
        <v>1552166.865552085</v>
      </c>
      <c r="M384" s="329">
        <f t="shared" si="115"/>
        <v>1448462.479048287</v>
      </c>
      <c r="N384" s="329"/>
      <c r="O384" s="329">
        <f t="shared" ref="O384:X384" si="116">SUM(O279:O382)</f>
        <v>1411.5018194199999</v>
      </c>
      <c r="P384" s="329">
        <f t="shared" si="116"/>
        <v>1404.4502999989998</v>
      </c>
      <c r="Q384" s="329">
        <f t="shared" si="116"/>
        <v>1397.726227183</v>
      </c>
      <c r="R384" s="329">
        <f t="shared" si="116"/>
        <v>1382.3435204740001</v>
      </c>
      <c r="S384" s="329">
        <f t="shared" si="116"/>
        <v>1292.8435269080001</v>
      </c>
      <c r="T384" s="329">
        <f t="shared" si="116"/>
        <v>1266.1090317189996</v>
      </c>
      <c r="U384" s="329">
        <f t="shared" si="116"/>
        <v>1265.5968235109997</v>
      </c>
      <c r="V384" s="329">
        <f t="shared" si="116"/>
        <v>1265.5510021049997</v>
      </c>
      <c r="W384" s="329">
        <f t="shared" si="116"/>
        <v>1202.131806461</v>
      </c>
      <c r="X384" s="329">
        <f t="shared" si="116"/>
        <v>1115.6063086179997</v>
      </c>
      <c r="Y384" s="329">
        <f>IF(Y278="kWh",SUMPRODUCT(D279:D382,Y279:Y382))</f>
        <v>939860.33287833887</v>
      </c>
      <c r="Z384" s="329">
        <f>IF(Z278="kWh",SUMPRODUCT(D279:D382,Z279:Z382))</f>
        <v>47417.23346803867</v>
      </c>
      <c r="AA384" s="329">
        <f>IF(AA278="kW",SUMPRODUCT(N279:N382,O279:O382,AA279:AA382),SUMPRODUCT(D279:D382,AA279:AA382))</f>
        <v>10262.077264295945</v>
      </c>
      <c r="AB384" s="329">
        <f>IF(AB278="kW",SUMPRODUCT(N279:N382,O279:O382,AB279:AB382),SUMPRODUCT(D279:D382,AB279:AB382))</f>
        <v>202.95548485601859</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1.43E-2</v>
      </c>
      <c r="Z387" s="341">
        <f>HLOOKUP(Z$20,'3.  Distribution Rates'!$C$122:$P$133,5,FALSE)</f>
        <v>1.4200000000000001E-2</v>
      </c>
      <c r="AA387" s="341">
        <f>HLOOKUP(AA$20,'3.  Distribution Rates'!$C$122:$P$133,5,FALSE)</f>
        <v>3.6776</v>
      </c>
      <c r="AB387" s="341">
        <f>HLOOKUP(AB$20,'3.  Distribution Rates'!$C$122:$P$133,5,FALSE)</f>
        <v>1.8569</v>
      </c>
      <c r="AC387" s="341">
        <f>HLOOKUP(AC$20,'3.  Distribution Rates'!$C$122:$P$133,5,FALSE)</f>
        <v>19.033799999999999</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7">Y136*Y387</f>
        <v>0</v>
      </c>
      <c r="Z388" s="378">
        <f t="shared" si="117"/>
        <v>0</v>
      </c>
      <c r="AA388" s="378">
        <f t="shared" si="117"/>
        <v>0</v>
      </c>
      <c r="AB388" s="378">
        <f t="shared" si="117"/>
        <v>0</v>
      </c>
      <c r="AC388" s="378">
        <f t="shared" si="117"/>
        <v>0</v>
      </c>
      <c r="AD388" s="378">
        <f t="shared" si="117"/>
        <v>0</v>
      </c>
      <c r="AE388" s="378">
        <f t="shared" si="117"/>
        <v>0</v>
      </c>
      <c r="AF388" s="378">
        <f t="shared" si="117"/>
        <v>0</v>
      </c>
      <c r="AG388" s="378">
        <f t="shared" si="117"/>
        <v>0</v>
      </c>
      <c r="AH388" s="378">
        <f t="shared" si="117"/>
        <v>0</v>
      </c>
      <c r="AI388" s="378">
        <f t="shared" si="117"/>
        <v>0</v>
      </c>
      <c r="AJ388" s="378">
        <f t="shared" si="117"/>
        <v>0</v>
      </c>
      <c r="AK388" s="378">
        <f t="shared" si="117"/>
        <v>0</v>
      </c>
      <c r="AL388" s="378">
        <f t="shared" si="117"/>
        <v>0</v>
      </c>
      <c r="AM388" s="626">
        <f>SUM(Y388:AL388)</f>
        <v>0</v>
      </c>
      <c r="AO388" s="283"/>
    </row>
    <row r="389" spans="1:41" ht="15.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8">Y265*Y387</f>
        <v>0</v>
      </c>
      <c r="Z389" s="378">
        <f t="shared" si="118"/>
        <v>0</v>
      </c>
      <c r="AA389" s="378">
        <f t="shared" si="118"/>
        <v>0</v>
      </c>
      <c r="AB389" s="378">
        <f t="shared" si="118"/>
        <v>0</v>
      </c>
      <c r="AC389" s="378">
        <f t="shared" si="118"/>
        <v>0</v>
      </c>
      <c r="AD389" s="378">
        <f t="shared" si="118"/>
        <v>0</v>
      </c>
      <c r="AE389" s="378">
        <f t="shared" si="118"/>
        <v>0</v>
      </c>
      <c r="AF389" s="378">
        <f t="shared" si="118"/>
        <v>0</v>
      </c>
      <c r="AG389" s="378">
        <f t="shared" si="118"/>
        <v>0</v>
      </c>
      <c r="AH389" s="378">
        <f t="shared" si="118"/>
        <v>0</v>
      </c>
      <c r="AI389" s="378">
        <f t="shared" si="118"/>
        <v>0</v>
      </c>
      <c r="AJ389" s="378">
        <f t="shared" si="118"/>
        <v>0</v>
      </c>
      <c r="AK389" s="378">
        <f t="shared" si="118"/>
        <v>0</v>
      </c>
      <c r="AL389" s="378">
        <f t="shared" si="118"/>
        <v>0</v>
      </c>
      <c r="AM389" s="626">
        <f>SUM(Y389:AL389)</f>
        <v>0</v>
      </c>
    </row>
    <row r="390" spans="1:41" ht="15.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13440.002760160247</v>
      </c>
      <c r="Z390" s="378">
        <f t="shared" ref="Z390:AE390" si="119">Z384*Z387</f>
        <v>673.32471524614914</v>
      </c>
      <c r="AA390" s="378">
        <f t="shared" si="119"/>
        <v>37739.815347174772</v>
      </c>
      <c r="AB390" s="378">
        <f t="shared" si="119"/>
        <v>376.86803982914091</v>
      </c>
      <c r="AC390" s="378">
        <f t="shared" si="119"/>
        <v>0</v>
      </c>
      <c r="AD390" s="378">
        <f t="shared" si="119"/>
        <v>0</v>
      </c>
      <c r="AE390" s="378">
        <f t="shared" si="119"/>
        <v>0</v>
      </c>
      <c r="AF390" s="378">
        <f t="shared" ref="AF390:AL390" si="120">AF384*AF387</f>
        <v>0</v>
      </c>
      <c r="AG390" s="378">
        <f t="shared" si="120"/>
        <v>0</v>
      </c>
      <c r="AH390" s="378">
        <f t="shared" si="120"/>
        <v>0</v>
      </c>
      <c r="AI390" s="378">
        <f t="shared" si="120"/>
        <v>0</v>
      </c>
      <c r="AJ390" s="378">
        <f t="shared" si="120"/>
        <v>0</v>
      </c>
      <c r="AK390" s="378">
        <f t="shared" si="120"/>
        <v>0</v>
      </c>
      <c r="AL390" s="378">
        <f t="shared" si="120"/>
        <v>0</v>
      </c>
      <c r="AM390" s="626">
        <f>SUM(Y390:AL390)</f>
        <v>52230.010862410309</v>
      </c>
    </row>
    <row r="391" spans="1:41" s="380" customFormat="1" ht="15.5">
      <c r="A391" s="509"/>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13440.002760160247</v>
      </c>
      <c r="Z391" s="346">
        <f>SUM(Z388:Z390)</f>
        <v>673.32471524614914</v>
      </c>
      <c r="AA391" s="346">
        <f t="shared" ref="AA391:AE391" si="121">SUM(AA388:AA390)</f>
        <v>37739.815347174772</v>
      </c>
      <c r="AB391" s="346">
        <f t="shared" si="121"/>
        <v>376.86803982914091</v>
      </c>
      <c r="AC391" s="346">
        <f t="shared" si="121"/>
        <v>0</v>
      </c>
      <c r="AD391" s="346">
        <f t="shared" si="121"/>
        <v>0</v>
      </c>
      <c r="AE391" s="346">
        <f t="shared" si="121"/>
        <v>0</v>
      </c>
      <c r="AF391" s="346">
        <f t="shared" ref="AF391:AL391" si="122">SUM(AF388:AF390)</f>
        <v>0</v>
      </c>
      <c r="AG391" s="346">
        <f t="shared" si="122"/>
        <v>0</v>
      </c>
      <c r="AH391" s="346">
        <f t="shared" si="122"/>
        <v>0</v>
      </c>
      <c r="AI391" s="346">
        <f t="shared" si="122"/>
        <v>0</v>
      </c>
      <c r="AJ391" s="346">
        <f t="shared" si="122"/>
        <v>0</v>
      </c>
      <c r="AK391" s="346">
        <f t="shared" si="122"/>
        <v>0</v>
      </c>
      <c r="AL391" s="346">
        <f t="shared" si="122"/>
        <v>0</v>
      </c>
      <c r="AM391" s="407">
        <f>SUM(AM388:AM390)</f>
        <v>52230.010862410309</v>
      </c>
    </row>
    <row r="392" spans="1:41" s="380" customFormat="1" ht="15.5">
      <c r="A392" s="509"/>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23">Y385*Y387</f>
        <v>0</v>
      </c>
      <c r="Z392" s="347">
        <f t="shared" si="123"/>
        <v>0</v>
      </c>
      <c r="AA392" s="347">
        <f t="shared" si="123"/>
        <v>0</v>
      </c>
      <c r="AB392" s="347">
        <f t="shared" si="123"/>
        <v>0</v>
      </c>
      <c r="AC392" s="347">
        <f t="shared" si="123"/>
        <v>0</v>
      </c>
      <c r="AD392" s="347">
        <f t="shared" si="123"/>
        <v>0</v>
      </c>
      <c r="AE392" s="347">
        <f t="shared" si="123"/>
        <v>0</v>
      </c>
      <c r="AF392" s="347">
        <f t="shared" ref="AF392:AL392" si="124">AF385*AF387</f>
        <v>0</v>
      </c>
      <c r="AG392" s="347">
        <f t="shared" si="124"/>
        <v>0</v>
      </c>
      <c r="AH392" s="347">
        <f t="shared" si="124"/>
        <v>0</v>
      </c>
      <c r="AI392" s="347">
        <f t="shared" si="124"/>
        <v>0</v>
      </c>
      <c r="AJ392" s="347">
        <f t="shared" si="124"/>
        <v>0</v>
      </c>
      <c r="AK392" s="347">
        <f t="shared" si="124"/>
        <v>0</v>
      </c>
      <c r="AL392" s="347">
        <f t="shared" si="124"/>
        <v>0</v>
      </c>
      <c r="AM392" s="407">
        <f>SUM(Y392:AL392)</f>
        <v>0</v>
      </c>
    </row>
    <row r="393" spans="1:41" ht="15.75" customHeight="1">
      <c r="A393" s="509"/>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52230.010862410309</v>
      </c>
    </row>
    <row r="394" spans="1:41" ht="15.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930501.55765971297</v>
      </c>
      <c r="Z395" s="291">
        <f>SUMPRODUCT(E279:E382,Z279:Z382)</f>
        <v>47324.931778910766</v>
      </c>
      <c r="AA395" s="291">
        <f>IF(AA278="kW",SUMPRODUCT(N279:N382,P279:P382,AA279:AA382),SUMPRODUCT(E279:E382,AA279:AA382))</f>
        <v>10186.920272567353</v>
      </c>
      <c r="AB395" s="291">
        <f>IF(AB278="kW",SUMPRODUCT(N279:N382,P279:P382,AB279:AB382),SUMPRODUCT(E279:E382,AB279:AB382))</f>
        <v>201.35145379221626</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923516.24689131789</v>
      </c>
      <c r="Z396" s="291">
        <f>SUMPRODUCT(F279:F382,Z279:Z382)</f>
        <v>46717.351052893733</v>
      </c>
      <c r="AA396" s="291">
        <f>IF(AA278="kW",SUMPRODUCT(N279:N382,Q279:Q382,AA279:AA382),SUMPRODUCT(F279:F382,AA279:AA382))</f>
        <v>10128.979741620689</v>
      </c>
      <c r="AB396" s="291">
        <f>IF(AB278="kW",SUMPRODUCT(N279:N382,Q279:Q382,AB279:AB382),SUMPRODUCT(F279:F382,AB279:AB382))</f>
        <v>200.11486343177091</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896401.9184076509</v>
      </c>
      <c r="Z397" s="291">
        <f>SUMPRODUCT(G279:G382,Z279:Z382)</f>
        <v>44631.491144059772</v>
      </c>
      <c r="AA397" s="291">
        <f>IF(AA278="kW",SUMPRODUCT(N279:N382,R279:R382,AA279:AA382),SUMPRODUCT(G279:G382,AA279:AA382))</f>
        <v>10023.246171581088</v>
      </c>
      <c r="AB397" s="291">
        <f>IF(AB278="kW",SUMPRODUCT(N279:N382,R279:R382,AB279:AB382),SUMPRODUCT(G279:G382,AB279:AB382))</f>
        <v>197.85825460630463</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883745.51070817502</v>
      </c>
      <c r="Z398" s="291">
        <f>SUMPRODUCT(H279:H382,Z279:Z382)</f>
        <v>40039.957443292929</v>
      </c>
      <c r="AA398" s="291">
        <f>IF(AA278="kW",SUMPRODUCT(N279:N382,S279:S382,AA279:AA382),SUMPRODUCT(H279:H382,AA279:AA382))</f>
        <v>9248.9998686780182</v>
      </c>
      <c r="AB398" s="291">
        <f>IF(AB278="kW",SUMPRODUCT(N279:N382,S279:S382,AB279:AB382),SUMPRODUCT(H279:H382,AB279:AB382))</f>
        <v>181.33397532999419</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873709.92444970889</v>
      </c>
      <c r="Z399" s="291">
        <f>SUMPRODUCT(I279:I382,Z279:Z382)</f>
        <v>35567.462417044218</v>
      </c>
      <c r="AA399" s="291">
        <f>IF(AA278="kW",SUMPRODUCT(N279:N382,T279:T382,AA279:AA382),SUMPRODUCT(I279:I382,AA279:AA382))</f>
        <v>9116.2614054075111</v>
      </c>
      <c r="AB399" s="291">
        <f>IF(AB278="kW",SUMPRODUCT(N279:N382,T279:T382,AB279:AB382),SUMPRODUCT(I279:I382,AB279:AB382))</f>
        <v>178.50101709749649</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863849.85573268402</v>
      </c>
      <c r="Z400" s="291">
        <f>SUMPRODUCT(J279:J382,Z279:Z382)</f>
        <v>35567.462417044218</v>
      </c>
      <c r="AA400" s="291">
        <f>IF(AA278="kW",SUMPRODUCT(N279:N382,U279:U382,AA279:AA382),SUMPRODUCT(J279:J382,AA279:AA382))</f>
        <v>9116.2614054075111</v>
      </c>
      <c r="AB400" s="291">
        <f>IF(AB278="kW",SUMPRODUCT(N279:N382,U279:U382,AB279:AB382),SUMPRODUCT(J279:J382,AB279:AB382))</f>
        <v>178.50101709749649</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863849.85573268402</v>
      </c>
      <c r="Z401" s="326">
        <f>SUMPRODUCT(K279:K382,Z279:Z382)</f>
        <v>35241.997787795153</v>
      </c>
      <c r="AA401" s="326">
        <f>IF(AA278="kW",SUMPRODUCT(N279:N382,V279:V382,AA279:AA382),SUMPRODUCT(K279:K382,AA279:AA382))</f>
        <v>9116.1231671732512</v>
      </c>
      <c r="AB401" s="326">
        <f>IF(AB278="kW",SUMPRODUCT(N279:N382,V279:V382,AB279:AB382),SUMPRODUCT(K279:K382,AB279:AB382))</f>
        <v>178.49806676091629</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584</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5">
      <c r="B404" s="280" t="s">
        <v>258</v>
      </c>
      <c r="C404" s="281"/>
      <c r="D404" s="587" t="s">
        <v>520</v>
      </c>
      <c r="F404" s="587"/>
      <c r="O404" s="281"/>
      <c r="Y404" s="270"/>
      <c r="Z404" s="267"/>
      <c r="AA404" s="267"/>
      <c r="AB404" s="267"/>
      <c r="AC404" s="267"/>
      <c r="AD404" s="267"/>
      <c r="AE404" s="267"/>
      <c r="AF404" s="267"/>
      <c r="AG404" s="267"/>
      <c r="AH404" s="267"/>
      <c r="AI404" s="267"/>
      <c r="AJ404" s="267"/>
      <c r="AK404" s="267"/>
      <c r="AL404" s="267"/>
      <c r="AM404" s="282"/>
    </row>
    <row r="405" spans="1:40" ht="36" customHeight="1">
      <c r="B405" s="816" t="s">
        <v>211</v>
      </c>
      <c r="C405" s="818" t="s">
        <v>33</v>
      </c>
      <c r="D405" s="284" t="s">
        <v>421</v>
      </c>
      <c r="E405" s="820" t="s">
        <v>209</v>
      </c>
      <c r="F405" s="821"/>
      <c r="G405" s="821"/>
      <c r="H405" s="821"/>
      <c r="I405" s="821"/>
      <c r="J405" s="821"/>
      <c r="K405" s="821"/>
      <c r="L405" s="821"/>
      <c r="M405" s="822"/>
      <c r="N405" s="826" t="s">
        <v>213</v>
      </c>
      <c r="O405" s="284" t="s">
        <v>422</v>
      </c>
      <c r="P405" s="820" t="s">
        <v>212</v>
      </c>
      <c r="Q405" s="821"/>
      <c r="R405" s="821"/>
      <c r="S405" s="821"/>
      <c r="T405" s="821"/>
      <c r="U405" s="821"/>
      <c r="V405" s="821"/>
      <c r="W405" s="821"/>
      <c r="X405" s="822"/>
      <c r="Y405" s="823" t="s">
        <v>243</v>
      </c>
      <c r="Z405" s="824"/>
      <c r="AA405" s="824"/>
      <c r="AB405" s="824"/>
      <c r="AC405" s="824"/>
      <c r="AD405" s="824"/>
      <c r="AE405" s="824"/>
      <c r="AF405" s="824"/>
      <c r="AG405" s="824"/>
      <c r="AH405" s="824"/>
      <c r="AI405" s="824"/>
      <c r="AJ405" s="824"/>
      <c r="AK405" s="824"/>
      <c r="AL405" s="824"/>
      <c r="AM405" s="825"/>
    </row>
    <row r="406" spans="1:40" ht="45.75" customHeight="1">
      <c r="B406" s="817"/>
      <c r="C406" s="819"/>
      <c r="D406" s="285">
        <v>2014</v>
      </c>
      <c r="E406" s="285">
        <v>2015</v>
      </c>
      <c r="F406" s="285">
        <v>2016</v>
      </c>
      <c r="G406" s="285">
        <v>2017</v>
      </c>
      <c r="H406" s="285">
        <v>2018</v>
      </c>
      <c r="I406" s="285">
        <v>2019</v>
      </c>
      <c r="J406" s="285">
        <v>2020</v>
      </c>
      <c r="K406" s="285">
        <v>2021</v>
      </c>
      <c r="L406" s="285">
        <v>2022</v>
      </c>
      <c r="M406" s="285">
        <v>2023</v>
      </c>
      <c r="N406" s="827"/>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GS&gt;1,000 kW</v>
      </c>
      <c r="AC406" s="285" t="str">
        <f>'1.  LRAMVA Summary'!H52</f>
        <v>Street Lighting</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8"/>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5" outlineLevel="1">
      <c r="A408" s="507">
        <v>1</v>
      </c>
      <c r="B408" s="294" t="s">
        <v>1</v>
      </c>
      <c r="C408" s="291" t="s">
        <v>25</v>
      </c>
      <c r="D408" s="295">
        <f>'7.  Persistence Report'!AT54+'7.  Persistence Report'!AT55+'7.  Persistence Report'!AT53</f>
        <v>130189.96330264413</v>
      </c>
      <c r="E408" s="295">
        <f>'7.  Persistence Report'!AU54+'7.  Persistence Report'!AU55+'7.  Persistence Report'!AU53</f>
        <v>130189.96330264413</v>
      </c>
      <c r="F408" s="295">
        <f>'7.  Persistence Report'!AV54+'7.  Persistence Report'!AV55+'7.  Persistence Report'!AV53</f>
        <v>130189.96330264413</v>
      </c>
      <c r="G408" s="295">
        <f>'7.  Persistence Report'!AW54+'7.  Persistence Report'!AW55+'7.  Persistence Report'!AW53</f>
        <v>130189.96330264413</v>
      </c>
      <c r="H408" s="295">
        <f>'7.  Persistence Report'!AX54+'7.  Persistence Report'!AX55+'7.  Persistence Report'!AX53</f>
        <v>84150.013505196868</v>
      </c>
      <c r="I408" s="295">
        <f>'7.  Persistence Report'!AY54+'7.  Persistence Report'!AY55+'7.  Persistence Report'!AY53</f>
        <v>0</v>
      </c>
      <c r="J408" s="295">
        <f>'7.  Persistence Report'!AZ54+'7.  Persistence Report'!AZ55+'7.  Persistence Report'!AZ53</f>
        <v>0</v>
      </c>
      <c r="K408" s="295">
        <f>'7.  Persistence Report'!BA54+'7.  Persistence Report'!BA55+'7.  Persistence Report'!BA53</f>
        <v>0</v>
      </c>
      <c r="L408" s="295">
        <f>'7.  Persistence Report'!BB54+'7.  Persistence Report'!BB55+'7.  Persistence Report'!BB53</f>
        <v>0</v>
      </c>
      <c r="M408" s="295">
        <f>'7.  Persistence Report'!BC54+'7.  Persistence Report'!BC55+'7.  Persistence Report'!BC53</f>
        <v>0</v>
      </c>
      <c r="N408" s="291"/>
      <c r="O408" s="295">
        <f>'7.  Persistence Report'!O54+'7.  Persistence Report'!O55+'7.  Persistence Report'!O53</f>
        <v>18.992453828174401</v>
      </c>
      <c r="P408" s="295">
        <f>'7.  Persistence Report'!P54+'7.  Persistence Report'!P55+'7.  Persistence Report'!P53</f>
        <v>18.992453828174401</v>
      </c>
      <c r="Q408" s="295">
        <f>'7.  Persistence Report'!Q54+'7.  Persistence Report'!Q55+'7.  Persistence Report'!Q53</f>
        <v>18.992453828174401</v>
      </c>
      <c r="R408" s="295">
        <f>'7.  Persistence Report'!R54+'7.  Persistence Report'!R55+'7.  Persistence Report'!R53</f>
        <v>18.992453828174401</v>
      </c>
      <c r="S408" s="295">
        <f>'7.  Persistence Report'!S54+'7.  Persistence Report'!S55+'7.  Persistence Report'!S53</f>
        <v>12.367035421671012</v>
      </c>
      <c r="T408" s="295">
        <f>'7.  Persistence Report'!T54+'7.  Persistence Report'!T55+'7.  Persistence Report'!T53</f>
        <v>0</v>
      </c>
      <c r="U408" s="295">
        <f>'7.  Persistence Report'!U54+'7.  Persistence Report'!U55+'7.  Persistence Report'!U53</f>
        <v>0</v>
      </c>
      <c r="V408" s="295">
        <f>'7.  Persistence Report'!V54+'7.  Persistence Report'!V55+'7.  Persistence Report'!V53</f>
        <v>0</v>
      </c>
      <c r="W408" s="295">
        <f>'7.  Persistence Report'!W54+'7.  Persistence Report'!W55+'7.  Persistence Report'!W53</f>
        <v>0</v>
      </c>
      <c r="X408" s="295">
        <f>'7.  Persistence Report'!X54+'7.  Persistence Report'!X55+'7.  Persistence Report'!X53</f>
        <v>0</v>
      </c>
      <c r="Y408" s="470">
        <v>1</v>
      </c>
      <c r="Z408" s="410"/>
      <c r="AA408" s="410"/>
      <c r="AB408" s="410"/>
      <c r="AC408" s="410"/>
      <c r="AD408" s="410"/>
      <c r="AE408" s="410"/>
      <c r="AF408" s="410"/>
      <c r="AG408" s="410"/>
      <c r="AH408" s="410"/>
      <c r="AI408" s="410"/>
      <c r="AJ408" s="410"/>
      <c r="AK408" s="410"/>
      <c r="AL408" s="410"/>
      <c r="AM408" s="296">
        <f>SUM(Y408:AL408)</f>
        <v>1</v>
      </c>
    </row>
    <row r="409" spans="1:40" ht="15.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25">AA408</f>
        <v>0</v>
      </c>
      <c r="AB409" s="411">
        <f t="shared" si="125"/>
        <v>0</v>
      </c>
      <c r="AC409" s="411">
        <f t="shared" si="125"/>
        <v>0</v>
      </c>
      <c r="AD409" s="411">
        <f t="shared" si="125"/>
        <v>0</v>
      </c>
      <c r="AE409" s="411">
        <f t="shared" si="125"/>
        <v>0</v>
      </c>
      <c r="AF409" s="411">
        <f t="shared" si="125"/>
        <v>0</v>
      </c>
      <c r="AG409" s="411">
        <f t="shared" si="125"/>
        <v>0</v>
      </c>
      <c r="AH409" s="411">
        <f t="shared" si="125"/>
        <v>0</v>
      </c>
      <c r="AI409" s="411">
        <f t="shared" si="125"/>
        <v>0</v>
      </c>
      <c r="AJ409" s="411">
        <f t="shared" si="125"/>
        <v>0</v>
      </c>
      <c r="AK409" s="411">
        <f t="shared" si="125"/>
        <v>0</v>
      </c>
      <c r="AL409" s="411">
        <f t="shared" si="125"/>
        <v>0</v>
      </c>
      <c r="AM409" s="297"/>
    </row>
    <row r="410" spans="1:40" ht="15.5" outlineLevel="1">
      <c r="A410" s="509"/>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5" outlineLevel="1">
      <c r="A411" s="507">
        <v>2</v>
      </c>
      <c r="B411" s="294" t="s">
        <v>2</v>
      </c>
      <c r="C411" s="291" t="s">
        <v>25</v>
      </c>
      <c r="D411" s="295">
        <f>'7.  Persistence Report'!AT51</f>
        <v>13669.27548</v>
      </c>
      <c r="E411" s="295">
        <f>'7.  Persistence Report'!AU51</f>
        <v>13669.27548</v>
      </c>
      <c r="F411" s="295">
        <f>'7.  Persistence Report'!AV51</f>
        <v>13669.27548</v>
      </c>
      <c r="G411" s="295">
        <f>'7.  Persistence Report'!AW51</f>
        <v>13669.27548</v>
      </c>
      <c r="H411" s="295">
        <f>'7.  Persistence Report'!AX51</f>
        <v>0</v>
      </c>
      <c r="I411" s="295">
        <f>'7.  Persistence Report'!AY51</f>
        <v>0</v>
      </c>
      <c r="J411" s="295">
        <f>'7.  Persistence Report'!AZ51</f>
        <v>0</v>
      </c>
      <c r="K411" s="295">
        <f>'7.  Persistence Report'!BA51</f>
        <v>0</v>
      </c>
      <c r="L411" s="295">
        <f>'7.  Persistence Report'!BB51</f>
        <v>0</v>
      </c>
      <c r="M411" s="295">
        <f>'7.  Persistence Report'!BC51</f>
        <v>0</v>
      </c>
      <c r="N411" s="291"/>
      <c r="O411" s="295">
        <f>'7.  Persistence Report'!O51</f>
        <v>7.6661816639999998</v>
      </c>
      <c r="P411" s="295">
        <f>'7.  Persistence Report'!P51</f>
        <v>7.6661816639999998</v>
      </c>
      <c r="Q411" s="295">
        <f>'7.  Persistence Report'!Q51</f>
        <v>7.6661816639999998</v>
      </c>
      <c r="R411" s="295">
        <f>'7.  Persistence Report'!R51</f>
        <v>7.6661816639999998</v>
      </c>
      <c r="S411" s="295">
        <f>'7.  Persistence Report'!S51</f>
        <v>0</v>
      </c>
      <c r="T411" s="295">
        <f>'7.  Persistence Report'!T51</f>
        <v>0</v>
      </c>
      <c r="U411" s="295">
        <f>'7.  Persistence Report'!U51</f>
        <v>0</v>
      </c>
      <c r="V411" s="295">
        <f>'7.  Persistence Report'!V51</f>
        <v>0</v>
      </c>
      <c r="W411" s="295">
        <f>'7.  Persistence Report'!W51</f>
        <v>0</v>
      </c>
      <c r="X411" s="295">
        <f>'7.  Persistence Report'!X51</f>
        <v>0</v>
      </c>
      <c r="Y411" s="470">
        <v>1</v>
      </c>
      <c r="Z411" s="410"/>
      <c r="AA411" s="410"/>
      <c r="AB411" s="410"/>
      <c r="AC411" s="410"/>
      <c r="AD411" s="410"/>
      <c r="AE411" s="410"/>
      <c r="AF411" s="410"/>
      <c r="AG411" s="410"/>
      <c r="AH411" s="410"/>
      <c r="AI411" s="410"/>
      <c r="AJ411" s="410"/>
      <c r="AK411" s="410"/>
      <c r="AL411" s="410"/>
      <c r="AM411" s="296">
        <f>SUM(Y411:AL411)</f>
        <v>1</v>
      </c>
    </row>
    <row r="412" spans="1:40" ht="15.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26">AA411</f>
        <v>0</v>
      </c>
      <c r="AB412" s="411">
        <f t="shared" si="126"/>
        <v>0</v>
      </c>
      <c r="AC412" s="411">
        <f t="shared" si="126"/>
        <v>0</v>
      </c>
      <c r="AD412" s="411">
        <f t="shared" si="126"/>
        <v>0</v>
      </c>
      <c r="AE412" s="411">
        <f t="shared" si="126"/>
        <v>0</v>
      </c>
      <c r="AF412" s="411">
        <f t="shared" si="126"/>
        <v>0</v>
      </c>
      <c r="AG412" s="411">
        <f t="shared" si="126"/>
        <v>0</v>
      </c>
      <c r="AH412" s="411">
        <f t="shared" si="126"/>
        <v>0</v>
      </c>
      <c r="AI412" s="411">
        <f t="shared" si="126"/>
        <v>0</v>
      </c>
      <c r="AJ412" s="411">
        <f t="shared" si="126"/>
        <v>0</v>
      </c>
      <c r="AK412" s="411">
        <f t="shared" si="126"/>
        <v>0</v>
      </c>
      <c r="AL412" s="411">
        <f t="shared" si="126"/>
        <v>0</v>
      </c>
      <c r="AM412" s="297"/>
    </row>
    <row r="413" spans="1:40" ht="15.5" outlineLevel="1">
      <c r="A413" s="509"/>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5" outlineLevel="1">
      <c r="A414" s="507">
        <v>3</v>
      </c>
      <c r="B414" s="294" t="s">
        <v>3</v>
      </c>
      <c r="C414" s="291" t="s">
        <v>25</v>
      </c>
      <c r="D414" s="295">
        <f>'7.  Persistence Report'!AT62</f>
        <v>781608.71672799997</v>
      </c>
      <c r="E414" s="295">
        <f>'7.  Persistence Report'!AU62</f>
        <v>781608.71672799997</v>
      </c>
      <c r="F414" s="295">
        <f>'7.  Persistence Report'!AV62</f>
        <v>781608.71672799997</v>
      </c>
      <c r="G414" s="295">
        <f>'7.  Persistence Report'!AW62</f>
        <v>781608.71672799997</v>
      </c>
      <c r="H414" s="295">
        <f>'7.  Persistence Report'!AX62</f>
        <v>781608.71672799997</v>
      </c>
      <c r="I414" s="295">
        <f>'7.  Persistence Report'!AY62</f>
        <v>781608.71672799997</v>
      </c>
      <c r="J414" s="295">
        <f>'7.  Persistence Report'!AZ62</f>
        <v>781608.71672799997</v>
      </c>
      <c r="K414" s="295">
        <f>'7.  Persistence Report'!BA62</f>
        <v>781608.71672799997</v>
      </c>
      <c r="L414" s="295">
        <f>'7.  Persistence Report'!BB62</f>
        <v>781608.71672799997</v>
      </c>
      <c r="M414" s="295">
        <f>'7.  Persistence Report'!BC62</f>
        <v>781608.71672799997</v>
      </c>
      <c r="N414" s="291"/>
      <c r="O414" s="295">
        <f>'7.  Persistence Report'!O62</f>
        <v>428.06874128600003</v>
      </c>
      <c r="P414" s="295">
        <f>'7.  Persistence Report'!P62</f>
        <v>428.06874128600003</v>
      </c>
      <c r="Q414" s="295">
        <f>'7.  Persistence Report'!Q62</f>
        <v>428.06874128600003</v>
      </c>
      <c r="R414" s="295">
        <f>'7.  Persistence Report'!R62</f>
        <v>428.06874128600003</v>
      </c>
      <c r="S414" s="295">
        <f>'7.  Persistence Report'!S62</f>
        <v>428.06874128600003</v>
      </c>
      <c r="T414" s="295">
        <f>'7.  Persistence Report'!T62</f>
        <v>428.06874128600003</v>
      </c>
      <c r="U414" s="295">
        <f>'7.  Persistence Report'!U62</f>
        <v>428.06874128600003</v>
      </c>
      <c r="V414" s="295">
        <f>'7.  Persistence Report'!V62</f>
        <v>428.06874128600003</v>
      </c>
      <c r="W414" s="295">
        <f>'7.  Persistence Report'!W62</f>
        <v>428.06874128600003</v>
      </c>
      <c r="X414" s="295">
        <f>'7.  Persistence Report'!X62</f>
        <v>428.06874128600003</v>
      </c>
      <c r="Y414" s="470">
        <v>1</v>
      </c>
      <c r="Z414" s="410"/>
      <c r="AA414" s="410"/>
      <c r="AB414" s="410"/>
      <c r="AC414" s="410"/>
      <c r="AD414" s="410"/>
      <c r="AE414" s="410"/>
      <c r="AF414" s="410"/>
      <c r="AG414" s="410"/>
      <c r="AH414" s="410"/>
      <c r="AI414" s="410"/>
      <c r="AJ414" s="410"/>
      <c r="AK414" s="410"/>
      <c r="AL414" s="410"/>
      <c r="AM414" s="296">
        <f>SUM(Y414:AL414)</f>
        <v>1</v>
      </c>
    </row>
    <row r="415" spans="1:40" ht="15.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7">AA414</f>
        <v>0</v>
      </c>
      <c r="AB415" s="411">
        <f t="shared" si="127"/>
        <v>0</v>
      </c>
      <c r="AC415" s="411">
        <f t="shared" si="127"/>
        <v>0</v>
      </c>
      <c r="AD415" s="411">
        <f t="shared" si="127"/>
        <v>0</v>
      </c>
      <c r="AE415" s="411">
        <f t="shared" si="127"/>
        <v>0</v>
      </c>
      <c r="AF415" s="411">
        <f t="shared" si="127"/>
        <v>0</v>
      </c>
      <c r="AG415" s="411">
        <f t="shared" si="127"/>
        <v>0</v>
      </c>
      <c r="AH415" s="411">
        <f t="shared" si="127"/>
        <v>0</v>
      </c>
      <c r="AI415" s="411">
        <f t="shared" si="127"/>
        <v>0</v>
      </c>
      <c r="AJ415" s="411">
        <f t="shared" si="127"/>
        <v>0</v>
      </c>
      <c r="AK415" s="411">
        <f t="shared" si="127"/>
        <v>0</v>
      </c>
      <c r="AL415" s="411">
        <f t="shared" si="127"/>
        <v>0</v>
      </c>
      <c r="AM415" s="297"/>
    </row>
    <row r="416" spans="1:40" ht="15.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5" outlineLevel="1">
      <c r="A417" s="507">
        <v>4</v>
      </c>
      <c r="B417" s="294" t="s">
        <v>4</v>
      </c>
      <c r="C417" s="291" t="s">
        <v>25</v>
      </c>
      <c r="D417" s="295">
        <f>'7.  Persistence Report'!AT58</f>
        <v>436742.07799999998</v>
      </c>
      <c r="E417" s="295">
        <f>'7.  Persistence Report'!AU58</f>
        <v>406632.9178</v>
      </c>
      <c r="F417" s="295">
        <f>'7.  Persistence Report'!AV58</f>
        <v>391940.59149999998</v>
      </c>
      <c r="G417" s="295">
        <f>'7.  Persistence Report'!AW58</f>
        <v>391940.59149999998</v>
      </c>
      <c r="H417" s="295">
        <f>'7.  Persistence Report'!AX58</f>
        <v>391940.59149999998</v>
      </c>
      <c r="I417" s="295">
        <f>'7.  Persistence Report'!AY58</f>
        <v>391940.59149999998</v>
      </c>
      <c r="J417" s="295">
        <f>'7.  Persistence Report'!AZ58</f>
        <v>391940.59149999998</v>
      </c>
      <c r="K417" s="295">
        <f>'7.  Persistence Report'!BA58</f>
        <v>391221.4498</v>
      </c>
      <c r="L417" s="295">
        <f>'7.  Persistence Report'!BB58</f>
        <v>391221.4498</v>
      </c>
      <c r="M417" s="295">
        <f>'7.  Persistence Report'!BC58</f>
        <v>330263.85590000002</v>
      </c>
      <c r="N417" s="291"/>
      <c r="O417" s="295">
        <f>'7.  Persistence Report'!O58</f>
        <v>32.895491550000003</v>
      </c>
      <c r="P417" s="295">
        <f>'7.  Persistence Report'!P58</f>
        <v>30.92814448</v>
      </c>
      <c r="Q417" s="295" t="str">
        <f>'7.  Persistence Report'!Q58</f>
        <v>`</v>
      </c>
      <c r="R417" s="295">
        <f>'7.  Persistence Report'!R58</f>
        <v>29.928624599999999</v>
      </c>
      <c r="S417" s="295">
        <f>'7.  Persistence Report'!S58</f>
        <v>29.928624599999999</v>
      </c>
      <c r="T417" s="295">
        <f>'7.  Persistence Report'!T58</f>
        <v>29.928624599999999</v>
      </c>
      <c r="U417" s="295">
        <f>'7.  Persistence Report'!U58</f>
        <v>29.928624599999999</v>
      </c>
      <c r="V417" s="295">
        <f>'7.  Persistence Report'!V58</f>
        <v>29.846530789999999</v>
      </c>
      <c r="W417" s="295">
        <f>'7.  Persistence Report'!W58</f>
        <v>29.846530789999999</v>
      </c>
      <c r="X417" s="295">
        <f>'7.  Persistence Report'!X58</f>
        <v>26.019777690000002</v>
      </c>
      <c r="Y417" s="470">
        <v>1</v>
      </c>
      <c r="Z417" s="410"/>
      <c r="AA417" s="410"/>
      <c r="AB417" s="410"/>
      <c r="AC417" s="410"/>
      <c r="AD417" s="410"/>
      <c r="AE417" s="410"/>
      <c r="AF417" s="410"/>
      <c r="AG417" s="410"/>
      <c r="AH417" s="410"/>
      <c r="AI417" s="410"/>
      <c r="AJ417" s="410"/>
      <c r="AK417" s="410"/>
      <c r="AL417" s="410"/>
      <c r="AM417" s="296">
        <f>SUM(Y417:AL417)</f>
        <v>1</v>
      </c>
    </row>
    <row r="418" spans="1:39" ht="15.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8">AA417</f>
        <v>0</v>
      </c>
      <c r="AB418" s="411">
        <f t="shared" si="128"/>
        <v>0</v>
      </c>
      <c r="AC418" s="411">
        <f t="shared" si="128"/>
        <v>0</v>
      </c>
      <c r="AD418" s="411">
        <f t="shared" si="128"/>
        <v>0</v>
      </c>
      <c r="AE418" s="411">
        <f t="shared" si="128"/>
        <v>0</v>
      </c>
      <c r="AF418" s="411">
        <f t="shared" si="128"/>
        <v>0</v>
      </c>
      <c r="AG418" s="411">
        <f t="shared" si="128"/>
        <v>0</v>
      </c>
      <c r="AH418" s="411">
        <f t="shared" si="128"/>
        <v>0</v>
      </c>
      <c r="AI418" s="411">
        <f t="shared" si="128"/>
        <v>0</v>
      </c>
      <c r="AJ418" s="411">
        <f t="shared" si="128"/>
        <v>0</v>
      </c>
      <c r="AK418" s="411">
        <f t="shared" si="128"/>
        <v>0</v>
      </c>
      <c r="AL418" s="411">
        <f t="shared" si="128"/>
        <v>0</v>
      </c>
      <c r="AM418" s="297"/>
    </row>
    <row r="419" spans="1:39" ht="15.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5" outlineLevel="1">
      <c r="A420" s="507">
        <v>5</v>
      </c>
      <c r="B420" s="294" t="s">
        <v>5</v>
      </c>
      <c r="C420" s="291" t="s">
        <v>25</v>
      </c>
      <c r="D420" s="295">
        <f>'7.  Persistence Report'!AT56</f>
        <v>1798255.7879999999</v>
      </c>
      <c r="E420" s="295">
        <f>'7.  Persistence Report'!AU56</f>
        <v>1559967.9</v>
      </c>
      <c r="F420" s="295">
        <f>'7.  Persistence Report'!AV56</f>
        <v>1435785.4469999999</v>
      </c>
      <c r="G420" s="295">
        <f>'7.  Persistence Report'!AW56</f>
        <v>1435785.4469999999</v>
      </c>
      <c r="H420" s="295">
        <f>'7.  Persistence Report'!AX56</f>
        <v>1435785.4469999999</v>
      </c>
      <c r="I420" s="295">
        <f>'7.  Persistence Report'!AY56</f>
        <v>1435785.4469999999</v>
      </c>
      <c r="J420" s="295">
        <f>'7.  Persistence Report'!AZ56</f>
        <v>1435785.4469999999</v>
      </c>
      <c r="K420" s="295">
        <f>'7.  Persistence Report'!BA56</f>
        <v>1435163.487</v>
      </c>
      <c r="L420" s="295">
        <f>'7.  Persistence Report'!BB56</f>
        <v>1435163.487</v>
      </c>
      <c r="M420" s="295">
        <f>'7.  Persistence Report'!BC56</f>
        <v>1334781.7760000001</v>
      </c>
      <c r="N420" s="291"/>
      <c r="O420" s="295">
        <f>'7.  Persistence Report'!O56</f>
        <v>117.68738020000001</v>
      </c>
      <c r="P420" s="295">
        <f>'7.  Persistence Report'!P56</f>
        <v>102.7283102</v>
      </c>
      <c r="Q420" s="295">
        <f>'7.  Persistence Report'!Q56</f>
        <v>94.932471250000006</v>
      </c>
      <c r="R420" s="295">
        <f>'7.  Persistence Report'!R56</f>
        <v>94.932471250000006</v>
      </c>
      <c r="S420" s="295">
        <f>'7.  Persistence Report'!S56</f>
        <v>94.932471250000006</v>
      </c>
      <c r="T420" s="295">
        <f>'7.  Persistence Report'!T56</f>
        <v>94.932471250000006</v>
      </c>
      <c r="U420" s="295">
        <f>'7.  Persistence Report'!U56</f>
        <v>94.932471250000006</v>
      </c>
      <c r="V420" s="295">
        <f>'7.  Persistence Report'!V56</f>
        <v>94.861471190000003</v>
      </c>
      <c r="W420" s="295">
        <f>'7.  Persistence Report'!W56</f>
        <v>94.861471190000003</v>
      </c>
      <c r="X420" s="295">
        <f>'7.  Persistence Report'!X56</f>
        <v>88.559778489999999</v>
      </c>
      <c r="Y420" s="470">
        <v>1</v>
      </c>
      <c r="Z420" s="410"/>
      <c r="AA420" s="410"/>
      <c r="AB420" s="410"/>
      <c r="AC420" s="410"/>
      <c r="AD420" s="410"/>
      <c r="AE420" s="410"/>
      <c r="AF420" s="410"/>
      <c r="AG420" s="410"/>
      <c r="AH420" s="410"/>
      <c r="AI420" s="410"/>
      <c r="AJ420" s="410"/>
      <c r="AK420" s="410"/>
      <c r="AL420" s="410"/>
      <c r="AM420" s="296">
        <f>SUM(Y420:AL420)</f>
        <v>1</v>
      </c>
    </row>
    <row r="421" spans="1:39" ht="15.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9">AA420</f>
        <v>0</v>
      </c>
      <c r="AB421" s="411">
        <f t="shared" si="129"/>
        <v>0</v>
      </c>
      <c r="AC421" s="411">
        <f t="shared" si="129"/>
        <v>0</v>
      </c>
      <c r="AD421" s="411">
        <f t="shared" si="129"/>
        <v>0</v>
      </c>
      <c r="AE421" s="411">
        <f t="shared" si="129"/>
        <v>0</v>
      </c>
      <c r="AF421" s="411">
        <f t="shared" si="129"/>
        <v>0</v>
      </c>
      <c r="AG421" s="411">
        <f t="shared" si="129"/>
        <v>0</v>
      </c>
      <c r="AH421" s="411">
        <f t="shared" si="129"/>
        <v>0</v>
      </c>
      <c r="AI421" s="411">
        <f t="shared" si="129"/>
        <v>0</v>
      </c>
      <c r="AJ421" s="411">
        <f t="shared" si="129"/>
        <v>0</v>
      </c>
      <c r="AK421" s="411">
        <f t="shared" si="129"/>
        <v>0</v>
      </c>
      <c r="AL421" s="411">
        <f t="shared" si="129"/>
        <v>0</v>
      </c>
      <c r="AM421" s="297"/>
    </row>
    <row r="422" spans="1:39" ht="15.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5" outlineLevel="1">
      <c r="A423" s="507">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30">AA423</f>
        <v>0</v>
      </c>
      <c r="AB424" s="411">
        <f t="shared" si="130"/>
        <v>0</v>
      </c>
      <c r="AC424" s="411">
        <f t="shared" si="130"/>
        <v>0</v>
      </c>
      <c r="AD424" s="411">
        <f t="shared" si="130"/>
        <v>0</v>
      </c>
      <c r="AE424" s="411">
        <f t="shared" si="130"/>
        <v>0</v>
      </c>
      <c r="AF424" s="411">
        <f t="shared" si="130"/>
        <v>0</v>
      </c>
      <c r="AG424" s="411">
        <f t="shared" si="130"/>
        <v>0</v>
      </c>
      <c r="AH424" s="411">
        <f t="shared" si="130"/>
        <v>0</v>
      </c>
      <c r="AI424" s="411">
        <f t="shared" si="130"/>
        <v>0</v>
      </c>
      <c r="AJ424" s="411">
        <f t="shared" si="130"/>
        <v>0</v>
      </c>
      <c r="AK424" s="411">
        <f t="shared" si="130"/>
        <v>0</v>
      </c>
      <c r="AL424" s="411">
        <f t="shared" si="130"/>
        <v>0</v>
      </c>
      <c r="AM424" s="297"/>
    </row>
    <row r="425" spans="1:39" ht="15.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5" outlineLevel="1">
      <c r="A426" s="507">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31">AA426</f>
        <v>0</v>
      </c>
      <c r="AB427" s="411">
        <f t="shared" si="131"/>
        <v>0</v>
      </c>
      <c r="AC427" s="411">
        <f t="shared" si="131"/>
        <v>0</v>
      </c>
      <c r="AD427" s="411">
        <f t="shared" si="131"/>
        <v>0</v>
      </c>
      <c r="AE427" s="411">
        <f t="shared" si="131"/>
        <v>0</v>
      </c>
      <c r="AF427" s="411">
        <f t="shared" si="131"/>
        <v>0</v>
      </c>
      <c r="AG427" s="411">
        <f t="shared" si="131"/>
        <v>0</v>
      </c>
      <c r="AH427" s="411">
        <f t="shared" si="131"/>
        <v>0</v>
      </c>
      <c r="AI427" s="411">
        <f t="shared" si="131"/>
        <v>0</v>
      </c>
      <c r="AJ427" s="411">
        <f t="shared" si="131"/>
        <v>0</v>
      </c>
      <c r="AK427" s="411">
        <f t="shared" si="131"/>
        <v>0</v>
      </c>
      <c r="AL427" s="411">
        <f t="shared" si="131"/>
        <v>0</v>
      </c>
      <c r="AM427" s="297"/>
    </row>
    <row r="428" spans="1:39" ht="15.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5" outlineLevel="1">
      <c r="A429" s="507">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5" outlineLevel="1">
      <c r="A430" s="507"/>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32">AA429</f>
        <v>0</v>
      </c>
      <c r="AB430" s="411">
        <f t="shared" si="132"/>
        <v>0</v>
      </c>
      <c r="AC430" s="411">
        <f t="shared" si="132"/>
        <v>0</v>
      </c>
      <c r="AD430" s="411">
        <f t="shared" si="132"/>
        <v>0</v>
      </c>
      <c r="AE430" s="411">
        <f t="shared" si="132"/>
        <v>0</v>
      </c>
      <c r="AF430" s="411">
        <f t="shared" si="132"/>
        <v>0</v>
      </c>
      <c r="AG430" s="411">
        <f t="shared" si="132"/>
        <v>0</v>
      </c>
      <c r="AH430" s="411">
        <f t="shared" si="132"/>
        <v>0</v>
      </c>
      <c r="AI430" s="411">
        <f t="shared" si="132"/>
        <v>0</v>
      </c>
      <c r="AJ430" s="411">
        <f t="shared" si="132"/>
        <v>0</v>
      </c>
      <c r="AK430" s="411">
        <f t="shared" si="132"/>
        <v>0</v>
      </c>
      <c r="AL430" s="411">
        <f t="shared" si="132"/>
        <v>0</v>
      </c>
      <c r="AM430" s="297"/>
    </row>
    <row r="431" spans="1:39" s="283" customFormat="1" ht="15.5" outlineLevel="1">
      <c r="A431" s="507"/>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5" outlineLevel="1">
      <c r="A432" s="507">
        <v>9</v>
      </c>
      <c r="B432" s="294" t="s">
        <v>7</v>
      </c>
      <c r="C432" s="291" t="s">
        <v>25</v>
      </c>
      <c r="D432" s="295">
        <f>'7.  Persistence Report'!AT63</f>
        <v>157346.91</v>
      </c>
      <c r="E432" s="295">
        <f>'7.  Persistence Report'!AU63</f>
        <v>157346.91</v>
      </c>
      <c r="F432" s="295">
        <f>'7.  Persistence Report'!AV63</f>
        <v>157346.91</v>
      </c>
      <c r="G432" s="295">
        <f>'7.  Persistence Report'!AW63</f>
        <v>157346.91</v>
      </c>
      <c r="H432" s="295">
        <f>'7.  Persistence Report'!AX63</f>
        <v>157346.91</v>
      </c>
      <c r="I432" s="295">
        <f>'7.  Persistence Report'!AY63</f>
        <v>157346.91</v>
      </c>
      <c r="J432" s="295">
        <f>'7.  Persistence Report'!AZ63</f>
        <v>157346.91</v>
      </c>
      <c r="K432" s="295">
        <f>'7.  Persistence Report'!BA63</f>
        <v>157346.91</v>
      </c>
      <c r="L432" s="295">
        <f>'7.  Persistence Report'!BB63</f>
        <v>157346.91</v>
      </c>
      <c r="M432" s="295">
        <f>'7.  Persistence Report'!BC63</f>
        <v>157346.91</v>
      </c>
      <c r="N432" s="291"/>
      <c r="O432" s="295">
        <f>'7.  Persistence Report'!O63</f>
        <v>10.54303765</v>
      </c>
      <c r="P432" s="295">
        <f>'7.  Persistence Report'!P63</f>
        <v>10.54303765</v>
      </c>
      <c r="Q432" s="295">
        <f>'7.  Persistence Report'!Q63</f>
        <v>10.54303765</v>
      </c>
      <c r="R432" s="295">
        <f>'7.  Persistence Report'!R63</f>
        <v>10.54303765</v>
      </c>
      <c r="S432" s="295">
        <f>'7.  Persistence Report'!S63</f>
        <v>10.54303765</v>
      </c>
      <c r="T432" s="295">
        <f>'7.  Persistence Report'!T63</f>
        <v>10.54303765</v>
      </c>
      <c r="U432" s="295">
        <f>'7.  Persistence Report'!U63</f>
        <v>10.54303765</v>
      </c>
      <c r="V432" s="295">
        <f>'7.  Persistence Report'!V63</f>
        <v>10.54303765</v>
      </c>
      <c r="W432" s="295">
        <f>'7.  Persistence Report'!W63</f>
        <v>10.54303765</v>
      </c>
      <c r="X432" s="295">
        <f>'7.  Persistence Report'!X63</f>
        <v>10.54303765</v>
      </c>
      <c r="Y432" s="470">
        <v>1</v>
      </c>
      <c r="Z432" s="410"/>
      <c r="AA432" s="410"/>
      <c r="AB432" s="410"/>
      <c r="AC432" s="410"/>
      <c r="AD432" s="410"/>
      <c r="AE432" s="410"/>
      <c r="AF432" s="410"/>
      <c r="AG432" s="410"/>
      <c r="AH432" s="410"/>
      <c r="AI432" s="410"/>
      <c r="AJ432" s="410"/>
      <c r="AK432" s="410"/>
      <c r="AL432" s="410"/>
      <c r="AM432" s="296">
        <f>SUM(Y432:AL432)</f>
        <v>1</v>
      </c>
    </row>
    <row r="433" spans="1:39" ht="15.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1</v>
      </c>
      <c r="Z433" s="411">
        <f>Z432</f>
        <v>0</v>
      </c>
      <c r="AA433" s="411">
        <f t="shared" ref="AA433:AL433" si="133">AA432</f>
        <v>0</v>
      </c>
      <c r="AB433" s="411">
        <f t="shared" si="133"/>
        <v>0</v>
      </c>
      <c r="AC433" s="411">
        <f t="shared" si="133"/>
        <v>0</v>
      </c>
      <c r="AD433" s="411">
        <f t="shared" si="133"/>
        <v>0</v>
      </c>
      <c r="AE433" s="411">
        <f t="shared" si="133"/>
        <v>0</v>
      </c>
      <c r="AF433" s="411">
        <f t="shared" si="133"/>
        <v>0</v>
      </c>
      <c r="AG433" s="411">
        <f t="shared" si="133"/>
        <v>0</v>
      </c>
      <c r="AH433" s="411">
        <f t="shared" si="133"/>
        <v>0</v>
      </c>
      <c r="AI433" s="411">
        <f t="shared" si="133"/>
        <v>0</v>
      </c>
      <c r="AJ433" s="411">
        <f t="shared" si="133"/>
        <v>0</v>
      </c>
      <c r="AK433" s="411">
        <f t="shared" si="133"/>
        <v>0</v>
      </c>
      <c r="AL433" s="411">
        <f t="shared" si="133"/>
        <v>0</v>
      </c>
      <c r="AM433" s="297"/>
    </row>
    <row r="434" spans="1:39" ht="15.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5" outlineLevel="1">
      <c r="A435" s="508"/>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5" outlineLevel="1">
      <c r="A436" s="507">
        <v>10</v>
      </c>
      <c r="B436" s="310" t="s">
        <v>22</v>
      </c>
      <c r="C436" s="291" t="s">
        <v>25</v>
      </c>
      <c r="D436" s="295">
        <f>'7.  Persistence Report'!AT50</f>
        <v>7587997.1009999998</v>
      </c>
      <c r="E436" s="295">
        <f>'7.  Persistence Report'!AU50</f>
        <v>7587997.1009999998</v>
      </c>
      <c r="F436" s="295">
        <f>'7.  Persistence Report'!AV50</f>
        <v>7587997.1009999998</v>
      </c>
      <c r="G436" s="295">
        <f>'7.  Persistence Report'!AW50</f>
        <v>7447190.7680000002</v>
      </c>
      <c r="H436" s="295">
        <f>'7.  Persistence Report'!AX50</f>
        <v>7447190.7680000002</v>
      </c>
      <c r="I436" s="295">
        <f>'7.  Persistence Report'!AY50</f>
        <v>7447190.7680000002</v>
      </c>
      <c r="J436" s="295">
        <f>'7.  Persistence Report'!AZ50</f>
        <v>7225243.0039999997</v>
      </c>
      <c r="K436" s="295">
        <f>'7.  Persistence Report'!BA50</f>
        <v>7225243.0039999997</v>
      </c>
      <c r="L436" s="295">
        <f>'7.  Persistence Report'!BB50</f>
        <v>6970819.6160000004</v>
      </c>
      <c r="M436" s="295">
        <f>'7.  Persistence Report'!BC50</f>
        <v>5992645.8870000001</v>
      </c>
      <c r="N436" s="295">
        <v>12</v>
      </c>
      <c r="O436" s="295">
        <f>'7.  Persistence Report'!O50</f>
        <v>856.24748550000004</v>
      </c>
      <c r="P436" s="295">
        <f>'7.  Persistence Report'!P50</f>
        <v>856.24748550000004</v>
      </c>
      <c r="Q436" s="295">
        <f>'7.  Persistence Report'!Q50</f>
        <v>856.24748550000004</v>
      </c>
      <c r="R436" s="295">
        <f>'7.  Persistence Report'!R50</f>
        <v>815.97248939999997</v>
      </c>
      <c r="S436" s="295">
        <f>'7.  Persistence Report'!S50</f>
        <v>815.97248939999997</v>
      </c>
      <c r="T436" s="295">
        <f>'7.  Persistence Report'!T50</f>
        <v>815.97248939999997</v>
      </c>
      <c r="U436" s="295">
        <f>'7.  Persistence Report'!U50</f>
        <v>783.28693020000003</v>
      </c>
      <c r="V436" s="295">
        <f>'7.  Persistence Report'!V50</f>
        <v>783.28693020000003</v>
      </c>
      <c r="W436" s="295">
        <f>'7.  Persistence Report'!W50</f>
        <v>729.87613859999999</v>
      </c>
      <c r="X436" s="295">
        <f>'7.  Persistence Report'!X50</f>
        <v>591.40423639999995</v>
      </c>
      <c r="Y436" s="745">
        <v>0</v>
      </c>
      <c r="Z436" s="745">
        <v>4.011627906976744E-2</v>
      </c>
      <c r="AA436" s="745">
        <v>0.93982558139534889</v>
      </c>
      <c r="AB436" s="745">
        <v>2.005813953488372E-2</v>
      </c>
      <c r="AC436" s="415"/>
      <c r="AD436" s="415"/>
      <c r="AE436" s="415"/>
      <c r="AF436" s="415"/>
      <c r="AG436" s="415"/>
      <c r="AH436" s="415"/>
      <c r="AI436" s="415"/>
      <c r="AJ436" s="415"/>
      <c r="AK436" s="415"/>
      <c r="AL436" s="415"/>
      <c r="AM436" s="296">
        <f>SUM(Y436:AL436)</f>
        <v>1</v>
      </c>
    </row>
    <row r="437" spans="1:39" ht="15.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4.011627906976744E-2</v>
      </c>
      <c r="AA437" s="411">
        <f t="shared" ref="AA437:AL437" si="134">AA436</f>
        <v>0.93982558139534889</v>
      </c>
      <c r="AB437" s="411">
        <f t="shared" si="134"/>
        <v>2.005813953488372E-2</v>
      </c>
      <c r="AC437" s="411">
        <f t="shared" si="134"/>
        <v>0</v>
      </c>
      <c r="AD437" s="411">
        <f t="shared" si="134"/>
        <v>0</v>
      </c>
      <c r="AE437" s="411">
        <f t="shared" si="134"/>
        <v>0</v>
      </c>
      <c r="AF437" s="411">
        <f t="shared" si="134"/>
        <v>0</v>
      </c>
      <c r="AG437" s="411">
        <f t="shared" si="134"/>
        <v>0</v>
      </c>
      <c r="AH437" s="411">
        <f t="shared" si="134"/>
        <v>0</v>
      </c>
      <c r="AI437" s="411">
        <f t="shared" si="134"/>
        <v>0</v>
      </c>
      <c r="AJ437" s="411">
        <f t="shared" si="134"/>
        <v>0</v>
      </c>
      <c r="AK437" s="411">
        <f t="shared" si="134"/>
        <v>0</v>
      </c>
      <c r="AL437" s="411">
        <f t="shared" si="134"/>
        <v>0</v>
      </c>
      <c r="AM437" s="311"/>
    </row>
    <row r="438" spans="1:39" ht="15.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5" outlineLevel="1">
      <c r="A439" s="507">
        <v>11</v>
      </c>
      <c r="B439" s="314" t="s">
        <v>21</v>
      </c>
      <c r="C439" s="291" t="s">
        <v>25</v>
      </c>
      <c r="D439" s="295">
        <f>'7.  Persistence Report'!AT45</f>
        <v>267199.98639999999</v>
      </c>
      <c r="E439" s="295">
        <f>'7.  Persistence Report'!AU45</f>
        <v>267199.98639999999</v>
      </c>
      <c r="F439" s="295">
        <f>'7.  Persistence Report'!AV45</f>
        <v>266621.16159999999</v>
      </c>
      <c r="G439" s="295">
        <f>'7.  Persistence Report'!AW45</f>
        <v>247499.23139999999</v>
      </c>
      <c r="H439" s="295">
        <f>'7.  Persistence Report'!AX45</f>
        <v>247499.23139999999</v>
      </c>
      <c r="I439" s="295">
        <f>'7.  Persistence Report'!AY45</f>
        <v>247499.23139999999</v>
      </c>
      <c r="J439" s="295">
        <f>'7.  Persistence Report'!AZ45</f>
        <v>247499.23139999999</v>
      </c>
      <c r="K439" s="295">
        <f>'7.  Persistence Report'!BA45</f>
        <v>247499.23139999999</v>
      </c>
      <c r="L439" s="295">
        <f>'7.  Persistence Report'!BB45</f>
        <v>247499.23139999999</v>
      </c>
      <c r="M439" s="295">
        <f>'7.  Persistence Report'!BC45</f>
        <v>247499.23139999999</v>
      </c>
      <c r="N439" s="295">
        <v>12</v>
      </c>
      <c r="O439" s="295">
        <f>'7.  Persistence Report'!O45</f>
        <v>69.009173860000004</v>
      </c>
      <c r="P439" s="295">
        <f>'7.  Persistence Report'!P45</f>
        <v>69.009173860000004</v>
      </c>
      <c r="Q439" s="295">
        <f>'7.  Persistence Report'!Q45</f>
        <v>68.895208109999999</v>
      </c>
      <c r="R439" s="295">
        <f>'7.  Persistence Report'!R45</f>
        <v>63.97100837</v>
      </c>
      <c r="S439" s="295">
        <f>'7.  Persistence Report'!S45</f>
        <v>63.97100837</v>
      </c>
      <c r="T439" s="295">
        <f>'7.  Persistence Report'!T45</f>
        <v>63.97100837</v>
      </c>
      <c r="U439" s="295">
        <f>'7.  Persistence Report'!U45</f>
        <v>63.97100837</v>
      </c>
      <c r="V439" s="295">
        <f>'7.  Persistence Report'!V45</f>
        <v>63.97100837</v>
      </c>
      <c r="W439" s="295">
        <f>'7.  Persistence Report'!W45</f>
        <v>63.97100837</v>
      </c>
      <c r="X439" s="295">
        <f>'7.  Persistence Report'!X45</f>
        <v>63.97100837</v>
      </c>
      <c r="Y439" s="745">
        <v>0</v>
      </c>
      <c r="Z439" s="745">
        <v>4.011627906976744E-2</v>
      </c>
      <c r="AA439" s="745">
        <v>0.93982558139534889</v>
      </c>
      <c r="AB439" s="745">
        <v>2.005813953488372E-2</v>
      </c>
      <c r="AC439" s="415"/>
      <c r="AD439" s="415"/>
      <c r="AE439" s="415"/>
      <c r="AF439" s="415"/>
      <c r="AG439" s="415"/>
      <c r="AH439" s="415"/>
      <c r="AI439" s="415"/>
      <c r="AJ439" s="415"/>
      <c r="AK439" s="415"/>
      <c r="AL439" s="415"/>
      <c r="AM439" s="296">
        <f>SUM(Y439:AL439)</f>
        <v>1</v>
      </c>
    </row>
    <row r="440" spans="1:39" ht="15.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4.011627906976744E-2</v>
      </c>
      <c r="AA440" s="411">
        <f t="shared" ref="AA440:AL440" si="135">AA439</f>
        <v>0.93982558139534889</v>
      </c>
      <c r="AB440" s="411">
        <f t="shared" si="135"/>
        <v>2.005813953488372E-2</v>
      </c>
      <c r="AC440" s="411">
        <f t="shared" si="135"/>
        <v>0</v>
      </c>
      <c r="AD440" s="411">
        <f t="shared" si="135"/>
        <v>0</v>
      </c>
      <c r="AE440" s="411">
        <f t="shared" si="135"/>
        <v>0</v>
      </c>
      <c r="AF440" s="411">
        <f t="shared" si="135"/>
        <v>0</v>
      </c>
      <c r="AG440" s="411">
        <f t="shared" si="135"/>
        <v>0</v>
      </c>
      <c r="AH440" s="411">
        <f t="shared" si="135"/>
        <v>0</v>
      </c>
      <c r="AI440" s="411">
        <f t="shared" si="135"/>
        <v>0</v>
      </c>
      <c r="AJ440" s="411">
        <f t="shared" si="135"/>
        <v>0</v>
      </c>
      <c r="AK440" s="411">
        <f t="shared" si="135"/>
        <v>0</v>
      </c>
      <c r="AL440" s="411">
        <f t="shared" si="135"/>
        <v>0</v>
      </c>
      <c r="AM440" s="311"/>
    </row>
    <row r="441" spans="1:39" ht="15.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5" outlineLevel="1">
      <c r="A442" s="507">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36">AB442</f>
        <v>0</v>
      </c>
      <c r="AC443" s="411">
        <f t="shared" si="136"/>
        <v>0</v>
      </c>
      <c r="AD443" s="411">
        <f t="shared" si="136"/>
        <v>0</v>
      </c>
      <c r="AE443" s="411">
        <f t="shared" si="136"/>
        <v>0</v>
      </c>
      <c r="AF443" s="411">
        <f t="shared" si="136"/>
        <v>0</v>
      </c>
      <c r="AG443" s="411">
        <f t="shared" si="136"/>
        <v>0</v>
      </c>
      <c r="AH443" s="411">
        <f t="shared" si="136"/>
        <v>0</v>
      </c>
      <c r="AI443" s="411">
        <f t="shared" si="136"/>
        <v>0</v>
      </c>
      <c r="AJ443" s="411">
        <f t="shared" si="136"/>
        <v>0</v>
      </c>
      <c r="AK443" s="411">
        <f t="shared" si="136"/>
        <v>0</v>
      </c>
      <c r="AL443" s="411">
        <f t="shared" si="136"/>
        <v>0</v>
      </c>
      <c r="AM443" s="311"/>
    </row>
    <row r="444" spans="1:39" ht="15.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5" outlineLevel="1">
      <c r="A445" s="507">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7">AB445</f>
        <v>0</v>
      </c>
      <c r="AC446" s="411">
        <f t="shared" si="137"/>
        <v>0</v>
      </c>
      <c r="AD446" s="411">
        <f t="shared" si="137"/>
        <v>0</v>
      </c>
      <c r="AE446" s="411">
        <f t="shared" si="137"/>
        <v>0</v>
      </c>
      <c r="AF446" s="411">
        <f t="shared" si="137"/>
        <v>0</v>
      </c>
      <c r="AG446" s="411">
        <f t="shared" si="137"/>
        <v>0</v>
      </c>
      <c r="AH446" s="411">
        <f t="shared" si="137"/>
        <v>0</v>
      </c>
      <c r="AI446" s="411">
        <f t="shared" si="137"/>
        <v>0</v>
      </c>
      <c r="AJ446" s="411">
        <f t="shared" si="137"/>
        <v>0</v>
      </c>
      <c r="AK446" s="411">
        <f t="shared" si="137"/>
        <v>0</v>
      </c>
      <c r="AL446" s="411">
        <f t="shared" si="137"/>
        <v>0</v>
      </c>
      <c r="AM446" s="311"/>
    </row>
    <row r="447" spans="1:39" ht="15.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5" outlineLevel="1">
      <c r="A448" s="507">
        <v>14</v>
      </c>
      <c r="B448" s="314" t="s">
        <v>20</v>
      </c>
      <c r="C448" s="291" t="s">
        <v>25</v>
      </c>
      <c r="D448" s="295">
        <f>'7.  Persistence Report'!AT47</f>
        <v>783282.84069999994</v>
      </c>
      <c r="E448" s="295">
        <f>'7.  Persistence Report'!AU47</f>
        <v>783282.84069999994</v>
      </c>
      <c r="F448" s="295">
        <f>'7.  Persistence Report'!AV47</f>
        <v>783282.84069999994</v>
      </c>
      <c r="G448" s="295">
        <f>'7.  Persistence Report'!AW47</f>
        <v>783282.84069999994</v>
      </c>
      <c r="H448" s="295">
        <f>'7.  Persistence Report'!AX47</f>
        <v>0</v>
      </c>
      <c r="I448" s="295">
        <f>'7.  Persistence Report'!AY47</f>
        <v>0</v>
      </c>
      <c r="J448" s="295">
        <f>'7.  Persistence Report'!AZ47</f>
        <v>0</v>
      </c>
      <c r="K448" s="295">
        <f>'7.  Persistence Report'!BA47</f>
        <v>0</v>
      </c>
      <c r="L448" s="295">
        <f>'7.  Persistence Report'!BB47</f>
        <v>0</v>
      </c>
      <c r="M448" s="295">
        <f>'7.  Persistence Report'!BC47</f>
        <v>0</v>
      </c>
      <c r="N448" s="295">
        <v>12</v>
      </c>
      <c r="O448" s="295">
        <f>'7.  Persistence Report'!O47</f>
        <v>160.40316619999999</v>
      </c>
      <c r="P448" s="295">
        <f>'7.  Persistence Report'!P47</f>
        <v>160.40316619999999</v>
      </c>
      <c r="Q448" s="295">
        <f>'7.  Persistence Report'!Q47</f>
        <v>160.40316619999999</v>
      </c>
      <c r="R448" s="295">
        <f>'7.  Persistence Report'!R47</f>
        <v>160.40316619999999</v>
      </c>
      <c r="S448" s="295">
        <f>'7.  Persistence Report'!S47</f>
        <v>0</v>
      </c>
      <c r="T448" s="295">
        <f>'7.  Persistence Report'!T47</f>
        <v>0</v>
      </c>
      <c r="U448" s="295">
        <f>'7.  Persistence Report'!U47</f>
        <v>0</v>
      </c>
      <c r="V448" s="295">
        <f>'7.  Persistence Report'!V47</f>
        <v>0</v>
      </c>
      <c r="W448" s="295">
        <f>'7.  Persistence Report'!W47</f>
        <v>0</v>
      </c>
      <c r="X448" s="295">
        <f>'7.  Persistence Report'!X47</f>
        <v>0</v>
      </c>
      <c r="Y448" s="745">
        <v>0</v>
      </c>
      <c r="Z448" s="745">
        <v>4.011627906976744E-2</v>
      </c>
      <c r="AA448" s="745">
        <v>0.93982558139534889</v>
      </c>
      <c r="AB448" s="745">
        <v>2.005813953488372E-2</v>
      </c>
      <c r="AC448" s="415"/>
      <c r="AD448" s="415"/>
      <c r="AE448" s="415"/>
      <c r="AF448" s="415"/>
      <c r="AG448" s="415"/>
      <c r="AH448" s="415"/>
      <c r="AI448" s="415"/>
      <c r="AJ448" s="415"/>
      <c r="AK448" s="415"/>
      <c r="AL448" s="415"/>
      <c r="AM448" s="296">
        <f>SUM(Y448:AL448)</f>
        <v>1</v>
      </c>
    </row>
    <row r="449" spans="1:39" ht="15.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4.011627906976744E-2</v>
      </c>
      <c r="AA449" s="411">
        <f t="shared" ref="AA449:AL449" si="138">AA448</f>
        <v>0.93982558139534889</v>
      </c>
      <c r="AB449" s="411">
        <f t="shared" si="138"/>
        <v>2.005813953488372E-2</v>
      </c>
      <c r="AC449" s="411">
        <f t="shared" si="138"/>
        <v>0</v>
      </c>
      <c r="AD449" s="411">
        <f t="shared" si="138"/>
        <v>0</v>
      </c>
      <c r="AE449" s="411">
        <f t="shared" si="138"/>
        <v>0</v>
      </c>
      <c r="AF449" s="411">
        <f t="shared" si="138"/>
        <v>0</v>
      </c>
      <c r="AG449" s="411">
        <f t="shared" si="138"/>
        <v>0</v>
      </c>
      <c r="AH449" s="411">
        <f t="shared" si="138"/>
        <v>0</v>
      </c>
      <c r="AI449" s="411">
        <f t="shared" si="138"/>
        <v>0</v>
      </c>
      <c r="AJ449" s="411">
        <f t="shared" si="138"/>
        <v>0</v>
      </c>
      <c r="AK449" s="411">
        <f t="shared" si="138"/>
        <v>0</v>
      </c>
      <c r="AL449" s="411">
        <f t="shared" si="138"/>
        <v>0</v>
      </c>
      <c r="AM449" s="311"/>
    </row>
    <row r="450" spans="1:39" ht="15.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5" outlineLevel="1">
      <c r="A451" s="507">
        <v>15</v>
      </c>
      <c r="B451" s="314" t="s">
        <v>485</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5" outlineLevel="1">
      <c r="A452" s="507"/>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9">AA451</f>
        <v>0</v>
      </c>
      <c r="AB452" s="411">
        <f t="shared" si="139"/>
        <v>0</v>
      </c>
      <c r="AC452" s="411">
        <f t="shared" si="139"/>
        <v>0</v>
      </c>
      <c r="AD452" s="411">
        <f t="shared" si="139"/>
        <v>0</v>
      </c>
      <c r="AE452" s="411">
        <f t="shared" si="139"/>
        <v>0</v>
      </c>
      <c r="AF452" s="411">
        <f t="shared" si="139"/>
        <v>0</v>
      </c>
      <c r="AG452" s="411">
        <f t="shared" si="139"/>
        <v>0</v>
      </c>
      <c r="AH452" s="411">
        <f t="shared" si="139"/>
        <v>0</v>
      </c>
      <c r="AI452" s="411">
        <f t="shared" si="139"/>
        <v>0</v>
      </c>
      <c r="AJ452" s="411">
        <f t="shared" si="139"/>
        <v>0</v>
      </c>
      <c r="AK452" s="411">
        <f t="shared" si="139"/>
        <v>0</v>
      </c>
      <c r="AL452" s="411">
        <f t="shared" si="139"/>
        <v>0</v>
      </c>
      <c r="AM452" s="311"/>
    </row>
    <row r="453" spans="1:39" s="283" customFormat="1" ht="15.5" outlineLevel="1">
      <c r="A453" s="507"/>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1" outlineLevel="1">
      <c r="A454" s="507">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5" outlineLevel="1">
      <c r="A455" s="507"/>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40">AA454</f>
        <v>0</v>
      </c>
      <c r="AB455" s="411">
        <f t="shared" si="140"/>
        <v>0</v>
      </c>
      <c r="AC455" s="411">
        <f t="shared" si="140"/>
        <v>0</v>
      </c>
      <c r="AD455" s="411">
        <f t="shared" si="140"/>
        <v>0</v>
      </c>
      <c r="AE455" s="411">
        <f t="shared" si="140"/>
        <v>0</v>
      </c>
      <c r="AF455" s="411">
        <f t="shared" si="140"/>
        <v>0</v>
      </c>
      <c r="AG455" s="411">
        <f t="shared" si="140"/>
        <v>0</v>
      </c>
      <c r="AH455" s="411">
        <f t="shared" si="140"/>
        <v>0</v>
      </c>
      <c r="AI455" s="411">
        <f t="shared" si="140"/>
        <v>0</v>
      </c>
      <c r="AJ455" s="411">
        <f t="shared" si="140"/>
        <v>0</v>
      </c>
      <c r="AK455" s="411">
        <f t="shared" si="140"/>
        <v>0</v>
      </c>
      <c r="AL455" s="411">
        <f t="shared" si="140"/>
        <v>0</v>
      </c>
      <c r="AM455" s="311"/>
    </row>
    <row r="456" spans="1:39" s="283" customFormat="1" ht="15.5" outlineLevel="1">
      <c r="A456" s="507"/>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5" outlineLevel="1">
      <c r="A457" s="507">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41">AA457</f>
        <v>0</v>
      </c>
      <c r="AB458" s="411">
        <f t="shared" si="141"/>
        <v>0</v>
      </c>
      <c r="AC458" s="411">
        <f t="shared" si="141"/>
        <v>0</v>
      </c>
      <c r="AD458" s="411">
        <f t="shared" si="141"/>
        <v>0</v>
      </c>
      <c r="AE458" s="411">
        <f t="shared" si="141"/>
        <v>0</v>
      </c>
      <c r="AF458" s="411">
        <f t="shared" si="141"/>
        <v>0</v>
      </c>
      <c r="AG458" s="411">
        <f t="shared" si="141"/>
        <v>0</v>
      </c>
      <c r="AH458" s="411">
        <f t="shared" si="141"/>
        <v>0</v>
      </c>
      <c r="AI458" s="411">
        <f t="shared" si="141"/>
        <v>0</v>
      </c>
      <c r="AJ458" s="411">
        <f t="shared" si="141"/>
        <v>0</v>
      </c>
      <c r="AK458" s="411">
        <f t="shared" si="141"/>
        <v>0</v>
      </c>
      <c r="AL458" s="411">
        <f t="shared" si="141"/>
        <v>0</v>
      </c>
      <c r="AM458" s="311"/>
    </row>
    <row r="459" spans="1:39" ht="15.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5" outlineLevel="1">
      <c r="A460" s="508"/>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5" outlineLevel="1">
      <c r="A461" s="507">
        <v>18</v>
      </c>
      <c r="B461" s="315" t="s">
        <v>11</v>
      </c>
      <c r="C461" s="291" t="s">
        <v>25</v>
      </c>
      <c r="D461" s="295">
        <f>'7.  Persistence Report'!AT64</f>
        <v>131238</v>
      </c>
      <c r="E461" s="295">
        <f>'7.  Persistence Report'!AU64</f>
        <v>131238</v>
      </c>
      <c r="F461" s="295">
        <f>'7.  Persistence Report'!AV64</f>
        <v>131238</v>
      </c>
      <c r="G461" s="295">
        <f>'7.  Persistence Report'!AW64</f>
        <v>131238</v>
      </c>
      <c r="H461" s="295">
        <f>'7.  Persistence Report'!AX64</f>
        <v>131238</v>
      </c>
      <c r="I461" s="295">
        <f>'7.  Persistence Report'!AY64</f>
        <v>131238</v>
      </c>
      <c r="J461" s="295">
        <f>'7.  Persistence Report'!AZ64</f>
        <v>131238</v>
      </c>
      <c r="K461" s="295">
        <f>'7.  Persistence Report'!BA64</f>
        <v>131238</v>
      </c>
      <c r="L461" s="295">
        <f>'7.  Persistence Report'!BB64</f>
        <v>131238</v>
      </c>
      <c r="M461" s="295">
        <f>'7.  Persistence Report'!BC64</f>
        <v>131238</v>
      </c>
      <c r="N461" s="295">
        <v>12</v>
      </c>
      <c r="O461" s="295">
        <f>'7.  Persistence Report'!O64</f>
        <v>27</v>
      </c>
      <c r="P461" s="295">
        <f>'7.  Persistence Report'!P64</f>
        <v>27</v>
      </c>
      <c r="Q461" s="295">
        <f>'7.  Persistence Report'!Q64</f>
        <v>27</v>
      </c>
      <c r="R461" s="295">
        <f>'7.  Persistence Report'!R64</f>
        <v>27</v>
      </c>
      <c r="S461" s="295">
        <f>'7.  Persistence Report'!S64</f>
        <v>27</v>
      </c>
      <c r="T461" s="295">
        <f>'7.  Persistence Report'!T64</f>
        <v>27</v>
      </c>
      <c r="U461" s="295">
        <f>'7.  Persistence Report'!U64</f>
        <v>27</v>
      </c>
      <c r="V461" s="295">
        <f>'7.  Persistence Report'!V64</f>
        <v>27</v>
      </c>
      <c r="W461" s="295">
        <f>'7.  Persistence Report'!W64</f>
        <v>27</v>
      </c>
      <c r="X461" s="295">
        <f>'7.  Persistence Report'!X64</f>
        <v>27</v>
      </c>
      <c r="Y461" s="745">
        <v>0</v>
      </c>
      <c r="Z461" s="745">
        <v>0</v>
      </c>
      <c r="AA461" s="745">
        <v>0.97910357359176259</v>
      </c>
      <c r="AB461" s="745">
        <v>2.0896426408237433E-2</v>
      </c>
      <c r="AC461" s="415"/>
      <c r="AD461" s="415"/>
      <c r="AE461" s="415"/>
      <c r="AF461" s="415"/>
      <c r="AG461" s="415"/>
      <c r="AH461" s="415"/>
      <c r="AI461" s="415"/>
      <c r="AJ461" s="415"/>
      <c r="AK461" s="415"/>
      <c r="AL461" s="415"/>
      <c r="AM461" s="296">
        <f>SUM(Y461:AL461)</f>
        <v>1</v>
      </c>
    </row>
    <row r="462" spans="1:39" ht="15.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42">AA461</f>
        <v>0.97910357359176259</v>
      </c>
      <c r="AB462" s="411">
        <f t="shared" si="142"/>
        <v>2.0896426408237433E-2</v>
      </c>
      <c r="AC462" s="411">
        <f t="shared" si="142"/>
        <v>0</v>
      </c>
      <c r="AD462" s="411">
        <f t="shared" si="142"/>
        <v>0</v>
      </c>
      <c r="AE462" s="411">
        <f t="shared" si="142"/>
        <v>0</v>
      </c>
      <c r="AF462" s="411">
        <f t="shared" si="142"/>
        <v>0</v>
      </c>
      <c r="AG462" s="411">
        <f t="shared" si="142"/>
        <v>0</v>
      </c>
      <c r="AH462" s="411">
        <f t="shared" si="142"/>
        <v>0</v>
      </c>
      <c r="AI462" s="411">
        <f t="shared" si="142"/>
        <v>0</v>
      </c>
      <c r="AJ462" s="411">
        <f t="shared" si="142"/>
        <v>0</v>
      </c>
      <c r="AK462" s="411">
        <f t="shared" si="142"/>
        <v>0</v>
      </c>
      <c r="AL462" s="411">
        <f t="shared" si="142"/>
        <v>0</v>
      </c>
      <c r="AM462" s="297"/>
    </row>
    <row r="463" spans="1:39" ht="15.5" outlineLevel="1">
      <c r="A463" s="510"/>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5" outlineLevel="1">
      <c r="A464" s="507">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43">AA464</f>
        <v>0</v>
      </c>
      <c r="AB465" s="411">
        <f t="shared" si="143"/>
        <v>0</v>
      </c>
      <c r="AC465" s="411">
        <f t="shared" si="143"/>
        <v>0</v>
      </c>
      <c r="AD465" s="411">
        <f t="shared" si="143"/>
        <v>0</v>
      </c>
      <c r="AE465" s="411">
        <f t="shared" si="143"/>
        <v>0</v>
      </c>
      <c r="AF465" s="411">
        <f t="shared" si="143"/>
        <v>0</v>
      </c>
      <c r="AG465" s="411">
        <f t="shared" si="143"/>
        <v>0</v>
      </c>
      <c r="AH465" s="411">
        <f t="shared" si="143"/>
        <v>0</v>
      </c>
      <c r="AI465" s="411">
        <f t="shared" si="143"/>
        <v>0</v>
      </c>
      <c r="AJ465" s="411">
        <f t="shared" si="143"/>
        <v>0</v>
      </c>
      <c r="AK465" s="411">
        <f t="shared" si="143"/>
        <v>0</v>
      </c>
      <c r="AL465" s="411">
        <f t="shared" si="143"/>
        <v>0</v>
      </c>
      <c r="AM465" s="297"/>
    </row>
    <row r="466" spans="1:39" ht="15.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5" outlineLevel="1">
      <c r="A467" s="507">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44">AA467</f>
        <v>0</v>
      </c>
      <c r="AB468" s="411">
        <f t="shared" si="144"/>
        <v>0</v>
      </c>
      <c r="AC468" s="411">
        <f t="shared" si="144"/>
        <v>0</v>
      </c>
      <c r="AD468" s="411">
        <f t="shared" si="144"/>
        <v>0</v>
      </c>
      <c r="AE468" s="411">
        <f t="shared" si="144"/>
        <v>0</v>
      </c>
      <c r="AF468" s="411">
        <f t="shared" si="144"/>
        <v>0</v>
      </c>
      <c r="AG468" s="411">
        <f t="shared" si="144"/>
        <v>0</v>
      </c>
      <c r="AH468" s="411">
        <f t="shared" si="144"/>
        <v>0</v>
      </c>
      <c r="AI468" s="411">
        <f t="shared" si="144"/>
        <v>0</v>
      </c>
      <c r="AJ468" s="411">
        <f t="shared" si="144"/>
        <v>0</v>
      </c>
      <c r="AK468" s="411">
        <f t="shared" si="144"/>
        <v>0</v>
      </c>
      <c r="AL468" s="411">
        <f t="shared" si="144"/>
        <v>0</v>
      </c>
      <c r="AM468" s="306"/>
    </row>
    <row r="469" spans="1:39" ht="15.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5" outlineLevel="1">
      <c r="A470" s="507">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45">AA470</f>
        <v>0</v>
      </c>
      <c r="AB471" s="411">
        <f t="shared" si="145"/>
        <v>0</v>
      </c>
      <c r="AC471" s="411">
        <f t="shared" si="145"/>
        <v>0</v>
      </c>
      <c r="AD471" s="411">
        <f t="shared" si="145"/>
        <v>0</v>
      </c>
      <c r="AE471" s="411">
        <f t="shared" si="145"/>
        <v>0</v>
      </c>
      <c r="AF471" s="411">
        <f t="shared" si="145"/>
        <v>0</v>
      </c>
      <c r="AG471" s="411">
        <f t="shared" si="145"/>
        <v>0</v>
      </c>
      <c r="AH471" s="411">
        <f t="shared" si="145"/>
        <v>0</v>
      </c>
      <c r="AI471" s="411">
        <f t="shared" si="145"/>
        <v>0</v>
      </c>
      <c r="AJ471" s="411">
        <f t="shared" si="145"/>
        <v>0</v>
      </c>
      <c r="AK471" s="411">
        <f t="shared" si="145"/>
        <v>0</v>
      </c>
      <c r="AL471" s="411">
        <f t="shared" si="145"/>
        <v>0</v>
      </c>
      <c r="AM471" s="297"/>
    </row>
    <row r="472" spans="1:39" ht="15.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5" outlineLevel="1">
      <c r="A473" s="507">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46">AA473</f>
        <v>0</v>
      </c>
      <c r="AB474" s="411">
        <f t="shared" si="146"/>
        <v>0</v>
      </c>
      <c r="AC474" s="411">
        <f t="shared" si="146"/>
        <v>0</v>
      </c>
      <c r="AD474" s="411">
        <f t="shared" si="146"/>
        <v>0</v>
      </c>
      <c r="AE474" s="411">
        <f t="shared" si="146"/>
        <v>0</v>
      </c>
      <c r="AF474" s="411">
        <f t="shared" si="146"/>
        <v>0</v>
      </c>
      <c r="AG474" s="411">
        <f t="shared" si="146"/>
        <v>0</v>
      </c>
      <c r="AH474" s="411">
        <f t="shared" si="146"/>
        <v>0</v>
      </c>
      <c r="AI474" s="411">
        <f t="shared" si="146"/>
        <v>0</v>
      </c>
      <c r="AJ474" s="411">
        <f t="shared" si="146"/>
        <v>0</v>
      </c>
      <c r="AK474" s="411">
        <f t="shared" si="146"/>
        <v>0</v>
      </c>
      <c r="AL474" s="411">
        <f t="shared" si="146"/>
        <v>0</v>
      </c>
      <c r="AM474" s="306"/>
    </row>
    <row r="475" spans="1:39" ht="15.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5" outlineLevel="1">
      <c r="A476" s="508"/>
      <c r="B476" s="288" t="s">
        <v>14</v>
      </c>
      <c r="C476" s="289"/>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14"/>
      <c r="Z476" s="414"/>
      <c r="AA476" s="414"/>
      <c r="AB476" s="414"/>
      <c r="AC476" s="414"/>
      <c r="AD476" s="414"/>
      <c r="AE476" s="414"/>
      <c r="AF476" s="414"/>
      <c r="AG476" s="414"/>
      <c r="AH476" s="414"/>
      <c r="AI476" s="414"/>
      <c r="AJ476" s="414"/>
      <c r="AK476" s="414"/>
      <c r="AL476" s="414"/>
      <c r="AM476" s="292"/>
    </row>
    <row r="477" spans="1:39" ht="15.5" outlineLevel="1">
      <c r="A477" s="507">
        <v>23</v>
      </c>
      <c r="B477" s="315" t="s">
        <v>14</v>
      </c>
      <c r="C477" s="291" t="s">
        <v>25</v>
      </c>
      <c r="D477" s="295">
        <f>'7.  Persistence Report'!AT60</f>
        <v>121101.6655</v>
      </c>
      <c r="E477" s="295">
        <f>'7.  Persistence Report'!AU60</f>
        <v>117009.086</v>
      </c>
      <c r="F477" s="295">
        <f>'7.  Persistence Report'!AV60</f>
        <v>103137.0088</v>
      </c>
      <c r="G477" s="295">
        <f>'7.  Persistence Report'!AW60</f>
        <v>96935.970490000007</v>
      </c>
      <c r="H477" s="295">
        <f>'7.  Persistence Report'!AX60</f>
        <v>92252.922550000003</v>
      </c>
      <c r="I477" s="295">
        <f>'7.  Persistence Report'!AY60</f>
        <v>92252.922550000003</v>
      </c>
      <c r="J477" s="295">
        <f>'7.  Persistence Report'!AZ60</f>
        <v>86888.589529999997</v>
      </c>
      <c r="K477" s="295">
        <f>'7.  Persistence Report'!BA60</f>
        <v>86888.589529999997</v>
      </c>
      <c r="L477" s="295">
        <f>'7.  Persistence Report'!BB60</f>
        <v>29957.887149999999</v>
      </c>
      <c r="M477" s="295">
        <f>'7.  Persistence Report'!BC60</f>
        <v>29835.887149999999</v>
      </c>
      <c r="N477" s="291"/>
      <c r="O477" s="295">
        <f>'7.  Persistence Report'!O60</f>
        <v>8.4207162350000004</v>
      </c>
      <c r="P477" s="295">
        <f>'7.  Persistence Report'!P60</f>
        <v>8.2087333499999993</v>
      </c>
      <c r="Q477" s="295">
        <f>'7.  Persistence Report'!Q60</f>
        <v>7.4882234670000001</v>
      </c>
      <c r="R477" s="295">
        <f>'7.  Persistence Report'!R60</f>
        <v>7.1651798529999997</v>
      </c>
      <c r="S477" s="295">
        <f>'7.  Persistence Report'!S60</f>
        <v>6.9208469480000003</v>
      </c>
      <c r="T477" s="295">
        <f>'7.  Persistence Report'!T60</f>
        <v>6.9208469480000003</v>
      </c>
      <c r="U477" s="295">
        <f>'7.  Persistence Report'!U60</f>
        <v>6.641216826</v>
      </c>
      <c r="V477" s="295">
        <f>'7.  Persistence Report'!V60</f>
        <v>6.641216826</v>
      </c>
      <c r="W477" s="295">
        <f>'7.  Persistence Report'!W60</f>
        <v>3.685998552</v>
      </c>
      <c r="X477" s="295">
        <f>'7.  Persistence Report'!X60</f>
        <v>3.5553985460000002</v>
      </c>
      <c r="Y477" s="470">
        <v>1</v>
      </c>
      <c r="Z477" s="410"/>
      <c r="AA477" s="410"/>
      <c r="AB477" s="410"/>
      <c r="AC477" s="410"/>
      <c r="AD477" s="410"/>
      <c r="AE477" s="410"/>
      <c r="AF477" s="410"/>
      <c r="AG477" s="410"/>
      <c r="AH477" s="410"/>
      <c r="AI477" s="410"/>
      <c r="AJ477" s="410"/>
      <c r="AK477" s="410"/>
      <c r="AL477" s="410"/>
      <c r="AM477" s="296">
        <f>SUM(Y477:AL477)</f>
        <v>1</v>
      </c>
    </row>
    <row r="478" spans="1:39" ht="15.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7">AA477</f>
        <v>0</v>
      </c>
      <c r="AB478" s="411">
        <f t="shared" si="147"/>
        <v>0</v>
      </c>
      <c r="AC478" s="411">
        <f t="shared" si="147"/>
        <v>0</v>
      </c>
      <c r="AD478" s="411">
        <f t="shared" si="147"/>
        <v>0</v>
      </c>
      <c r="AE478" s="411">
        <f t="shared" si="147"/>
        <v>0</v>
      </c>
      <c r="AF478" s="411">
        <f t="shared" si="147"/>
        <v>0</v>
      </c>
      <c r="AG478" s="411">
        <f t="shared" si="147"/>
        <v>0</v>
      </c>
      <c r="AH478" s="411">
        <f t="shared" si="147"/>
        <v>0</v>
      </c>
      <c r="AI478" s="411">
        <f t="shared" si="147"/>
        <v>0</v>
      </c>
      <c r="AJ478" s="411">
        <f t="shared" si="147"/>
        <v>0</v>
      </c>
      <c r="AK478" s="411">
        <f t="shared" si="147"/>
        <v>0</v>
      </c>
      <c r="AL478" s="411">
        <f t="shared" si="147"/>
        <v>0</v>
      </c>
      <c r="AM478" s="297"/>
    </row>
    <row r="479" spans="1:39" ht="15.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5" outlineLevel="1">
      <c r="A480" s="508"/>
      <c r="B480" s="288" t="s">
        <v>487</v>
      </c>
      <c r="C480" s="289"/>
      <c r="D480" s="290"/>
      <c r="E480" s="290"/>
      <c r="F480" s="290"/>
      <c r="G480" s="290"/>
      <c r="H480" s="290"/>
      <c r="I480" s="290"/>
      <c r="J480" s="290"/>
      <c r="K480" s="290"/>
      <c r="L480" s="290"/>
      <c r="M480" s="290"/>
      <c r="N480" s="290"/>
      <c r="O480" s="290"/>
      <c r="P480" s="290"/>
      <c r="Q480" s="290"/>
      <c r="R480" s="290"/>
      <c r="S480" s="290"/>
      <c r="T480" s="290"/>
      <c r="U480" s="290"/>
      <c r="V480" s="290"/>
      <c r="W480" s="290"/>
      <c r="X480" s="290"/>
      <c r="Y480" s="414"/>
      <c r="Z480" s="414"/>
      <c r="AA480" s="414"/>
      <c r="AB480" s="414"/>
      <c r="AC480" s="414"/>
      <c r="AD480" s="414"/>
      <c r="AE480" s="414"/>
      <c r="AF480" s="414"/>
      <c r="AG480" s="414"/>
      <c r="AH480" s="414"/>
      <c r="AI480" s="414"/>
      <c r="AJ480" s="414"/>
      <c r="AK480" s="414"/>
      <c r="AL480" s="414"/>
      <c r="AM480" s="292"/>
    </row>
    <row r="481" spans="1:39" s="283" customFormat="1" ht="15.5" outlineLevel="1">
      <c r="A481" s="507">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5" outlineLevel="1">
      <c r="A482" s="507"/>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8">AA481</f>
        <v>0</v>
      </c>
      <c r="AB482" s="411">
        <f t="shared" si="148"/>
        <v>0</v>
      </c>
      <c r="AC482" s="411">
        <f t="shared" si="148"/>
        <v>0</v>
      </c>
      <c r="AD482" s="411">
        <f t="shared" si="148"/>
        <v>0</v>
      </c>
      <c r="AE482" s="411">
        <f t="shared" si="148"/>
        <v>0</v>
      </c>
      <c r="AF482" s="411">
        <f t="shared" si="148"/>
        <v>0</v>
      </c>
      <c r="AG482" s="411">
        <f t="shared" si="148"/>
        <v>0</v>
      </c>
      <c r="AH482" s="411">
        <f t="shared" si="148"/>
        <v>0</v>
      </c>
      <c r="AI482" s="411">
        <f t="shared" si="148"/>
        <v>0</v>
      </c>
      <c r="AJ482" s="411">
        <f t="shared" si="148"/>
        <v>0</v>
      </c>
      <c r="AK482" s="411">
        <f t="shared" si="148"/>
        <v>0</v>
      </c>
      <c r="AL482" s="411">
        <f t="shared" si="148"/>
        <v>0</v>
      </c>
      <c r="AM482" s="297"/>
    </row>
    <row r="483" spans="1:39" s="283" customFormat="1" ht="15.5" outlineLevel="1">
      <c r="A483" s="507"/>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5" outlineLevel="1">
      <c r="A484" s="507">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5" outlineLevel="1">
      <c r="A485" s="507"/>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9">AA484</f>
        <v>0</v>
      </c>
      <c r="AB485" s="411">
        <f t="shared" si="149"/>
        <v>0</v>
      </c>
      <c r="AC485" s="411">
        <f t="shared" si="149"/>
        <v>0</v>
      </c>
      <c r="AD485" s="411">
        <f t="shared" si="149"/>
        <v>0</v>
      </c>
      <c r="AE485" s="411">
        <f t="shared" si="149"/>
        <v>0</v>
      </c>
      <c r="AF485" s="411">
        <f t="shared" si="149"/>
        <v>0</v>
      </c>
      <c r="AG485" s="411">
        <f t="shared" si="149"/>
        <v>0</v>
      </c>
      <c r="AH485" s="411">
        <f t="shared" si="149"/>
        <v>0</v>
      </c>
      <c r="AI485" s="411">
        <f t="shared" si="149"/>
        <v>0</v>
      </c>
      <c r="AJ485" s="411">
        <f t="shared" si="149"/>
        <v>0</v>
      </c>
      <c r="AK485" s="411">
        <f t="shared" si="149"/>
        <v>0</v>
      </c>
      <c r="AL485" s="411">
        <f t="shared" si="149"/>
        <v>0</v>
      </c>
      <c r="AM485" s="311"/>
    </row>
    <row r="486" spans="1:39" s="283" customFormat="1" ht="15.5" outlineLevel="1">
      <c r="A486" s="507"/>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5" outlineLevel="1">
      <c r="A487" s="508"/>
      <c r="B487" s="288" t="s">
        <v>15</v>
      </c>
      <c r="C487" s="320"/>
      <c r="D487" s="290"/>
      <c r="E487" s="290"/>
      <c r="F487" s="290"/>
      <c r="G487" s="290"/>
      <c r="H487" s="290"/>
      <c r="I487" s="290"/>
      <c r="J487" s="290"/>
      <c r="K487" s="290"/>
      <c r="L487" s="290"/>
      <c r="M487" s="290"/>
      <c r="N487" s="291"/>
      <c r="O487" s="290"/>
      <c r="P487" s="290"/>
      <c r="Q487" s="290"/>
      <c r="R487" s="290"/>
      <c r="S487" s="290"/>
      <c r="T487" s="290"/>
      <c r="U487" s="290"/>
      <c r="V487" s="290"/>
      <c r="W487" s="290"/>
      <c r="X487" s="290"/>
      <c r="Y487" s="414"/>
      <c r="Z487" s="414"/>
      <c r="AA487" s="414"/>
      <c r="AB487" s="414"/>
      <c r="AC487" s="414"/>
      <c r="AD487" s="414"/>
      <c r="AE487" s="414"/>
      <c r="AF487" s="414"/>
      <c r="AG487" s="414"/>
      <c r="AH487" s="414"/>
      <c r="AI487" s="414"/>
      <c r="AJ487" s="414"/>
      <c r="AK487" s="414"/>
      <c r="AL487" s="414"/>
      <c r="AM487" s="292"/>
    </row>
    <row r="488" spans="1:39" ht="15.5" outlineLevel="1">
      <c r="A488" s="507">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50">AA488</f>
        <v>0</v>
      </c>
      <c r="AB489" s="411">
        <f t="shared" si="150"/>
        <v>0</v>
      </c>
      <c r="AC489" s="411">
        <f t="shared" si="150"/>
        <v>0</v>
      </c>
      <c r="AD489" s="411">
        <f t="shared" si="150"/>
        <v>0</v>
      </c>
      <c r="AE489" s="411">
        <f t="shared" si="150"/>
        <v>0</v>
      </c>
      <c r="AF489" s="411">
        <f t="shared" si="150"/>
        <v>0</v>
      </c>
      <c r="AG489" s="411">
        <f t="shared" si="150"/>
        <v>0</v>
      </c>
      <c r="AH489" s="411">
        <f t="shared" si="150"/>
        <v>0</v>
      </c>
      <c r="AI489" s="411">
        <f t="shared" si="150"/>
        <v>0</v>
      </c>
      <c r="AJ489" s="411">
        <f t="shared" si="150"/>
        <v>0</v>
      </c>
      <c r="AK489" s="411">
        <f t="shared" si="150"/>
        <v>0</v>
      </c>
      <c r="AL489" s="411">
        <f t="shared" si="150"/>
        <v>0</v>
      </c>
      <c r="AM489" s="306"/>
    </row>
    <row r="490" spans="1:39" ht="15.5" outlineLevel="1">
      <c r="A490" s="510"/>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5" outlineLevel="1">
      <c r="A491" s="507">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51">AA491</f>
        <v>0</v>
      </c>
      <c r="AB492" s="411">
        <f t="shared" si="151"/>
        <v>0</v>
      </c>
      <c r="AC492" s="411">
        <f t="shared" si="151"/>
        <v>0</v>
      </c>
      <c r="AD492" s="411">
        <f t="shared" si="151"/>
        <v>0</v>
      </c>
      <c r="AE492" s="411">
        <f t="shared" si="151"/>
        <v>0</v>
      </c>
      <c r="AF492" s="411">
        <f t="shared" si="151"/>
        <v>0</v>
      </c>
      <c r="AG492" s="411">
        <f t="shared" si="151"/>
        <v>0</v>
      </c>
      <c r="AH492" s="411">
        <f t="shared" si="151"/>
        <v>0</v>
      </c>
      <c r="AI492" s="411">
        <f t="shared" si="151"/>
        <v>0</v>
      </c>
      <c r="AJ492" s="411">
        <f t="shared" si="151"/>
        <v>0</v>
      </c>
      <c r="AK492" s="411">
        <f t="shared" si="151"/>
        <v>0</v>
      </c>
      <c r="AL492" s="411">
        <f t="shared" si="151"/>
        <v>0</v>
      </c>
      <c r="AM492" s="306"/>
    </row>
    <row r="493" spans="1:39" ht="15.5" outlineLevel="1">
      <c r="A493" s="510"/>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5" outlineLevel="1">
      <c r="A494" s="507">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52">AA494</f>
        <v>0</v>
      </c>
      <c r="AB495" s="411">
        <f t="shared" si="152"/>
        <v>0</v>
      </c>
      <c r="AC495" s="411">
        <f t="shared" si="152"/>
        <v>0</v>
      </c>
      <c r="AD495" s="411">
        <f t="shared" si="152"/>
        <v>0</v>
      </c>
      <c r="AE495" s="411">
        <f t="shared" si="152"/>
        <v>0</v>
      </c>
      <c r="AF495" s="411">
        <f t="shared" si="152"/>
        <v>0</v>
      </c>
      <c r="AG495" s="411">
        <f t="shared" si="152"/>
        <v>0</v>
      </c>
      <c r="AH495" s="411">
        <f t="shared" si="152"/>
        <v>0</v>
      </c>
      <c r="AI495" s="411">
        <f t="shared" si="152"/>
        <v>0</v>
      </c>
      <c r="AJ495" s="411">
        <f t="shared" si="152"/>
        <v>0</v>
      </c>
      <c r="AK495" s="411">
        <f t="shared" si="152"/>
        <v>0</v>
      </c>
      <c r="AL495" s="411">
        <f t="shared" si="152"/>
        <v>0</v>
      </c>
      <c r="AM495" s="297"/>
    </row>
    <row r="496" spans="1:39" ht="15.5" outlineLevel="1">
      <c r="A496" s="510"/>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5" outlineLevel="1">
      <c r="A497" s="507">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53">Z497</f>
        <v>0</v>
      </c>
      <c r="AA498" s="411">
        <f t="shared" si="153"/>
        <v>0</v>
      </c>
      <c r="AB498" s="411">
        <f t="shared" si="153"/>
        <v>0</v>
      </c>
      <c r="AC498" s="411">
        <f t="shared" si="153"/>
        <v>0</v>
      </c>
      <c r="AD498" s="411">
        <f t="shared" si="153"/>
        <v>0</v>
      </c>
      <c r="AE498" s="411">
        <f t="shared" si="153"/>
        <v>0</v>
      </c>
      <c r="AF498" s="411">
        <f t="shared" si="153"/>
        <v>0</v>
      </c>
      <c r="AG498" s="411">
        <f t="shared" si="153"/>
        <v>0</v>
      </c>
      <c r="AH498" s="411">
        <f t="shared" si="153"/>
        <v>0</v>
      </c>
      <c r="AI498" s="411">
        <f t="shared" si="153"/>
        <v>0</v>
      </c>
      <c r="AJ498" s="411">
        <f t="shared" si="153"/>
        <v>0</v>
      </c>
      <c r="AK498" s="411">
        <f t="shared" si="153"/>
        <v>0</v>
      </c>
      <c r="AL498" s="411">
        <f t="shared" si="153"/>
        <v>0</v>
      </c>
      <c r="AM498" s="297"/>
    </row>
    <row r="499" spans="1:39" ht="15.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5" outlineLevel="1">
      <c r="A500" s="507">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5" outlineLevel="1">
      <c r="A501" s="507"/>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54">Z500</f>
        <v>0</v>
      </c>
      <c r="AA501" s="411">
        <f t="shared" si="154"/>
        <v>0</v>
      </c>
      <c r="AB501" s="411">
        <f t="shared" si="154"/>
        <v>0</v>
      </c>
      <c r="AC501" s="411">
        <f t="shared" si="154"/>
        <v>0</v>
      </c>
      <c r="AD501" s="411">
        <f t="shared" si="154"/>
        <v>0</v>
      </c>
      <c r="AE501" s="411">
        <f t="shared" si="154"/>
        <v>0</v>
      </c>
      <c r="AF501" s="411">
        <f t="shared" si="154"/>
        <v>0</v>
      </c>
      <c r="AG501" s="411">
        <f t="shared" si="154"/>
        <v>0</v>
      </c>
      <c r="AH501" s="411">
        <f t="shared" si="154"/>
        <v>0</v>
      </c>
      <c r="AI501" s="411">
        <f t="shared" si="154"/>
        <v>0</v>
      </c>
      <c r="AJ501" s="411">
        <f t="shared" si="154"/>
        <v>0</v>
      </c>
      <c r="AK501" s="411">
        <f t="shared" si="154"/>
        <v>0</v>
      </c>
      <c r="AL501" s="411">
        <f t="shared" si="154"/>
        <v>0</v>
      </c>
      <c r="AM501" s="297"/>
    </row>
    <row r="502" spans="1:39" s="283" customFormat="1" ht="15.5" outlineLevel="1">
      <c r="A502" s="507"/>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5" outlineLevel="1">
      <c r="A503" s="507"/>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5" outlineLevel="1">
      <c r="A504" s="507">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5" outlineLevel="1">
      <c r="A505" s="507"/>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55">Z504</f>
        <v>0</v>
      </c>
      <c r="AA505" s="411">
        <f t="shared" si="155"/>
        <v>0</v>
      </c>
      <c r="AB505" s="411">
        <f t="shared" si="155"/>
        <v>0</v>
      </c>
      <c r="AC505" s="411">
        <f t="shared" si="155"/>
        <v>0</v>
      </c>
      <c r="AD505" s="411">
        <f t="shared" si="155"/>
        <v>0</v>
      </c>
      <c r="AE505" s="411">
        <f t="shared" si="155"/>
        <v>0</v>
      </c>
      <c r="AF505" s="411">
        <f t="shared" si="155"/>
        <v>0</v>
      </c>
      <c r="AG505" s="411">
        <f t="shared" si="155"/>
        <v>0</v>
      </c>
      <c r="AH505" s="411">
        <f t="shared" si="155"/>
        <v>0</v>
      </c>
      <c r="AI505" s="411">
        <f t="shared" si="155"/>
        <v>0</v>
      </c>
      <c r="AJ505" s="411">
        <f t="shared" si="155"/>
        <v>0</v>
      </c>
      <c r="AK505" s="411">
        <f t="shared" si="155"/>
        <v>0</v>
      </c>
      <c r="AL505" s="411">
        <f t="shared" si="155"/>
        <v>0</v>
      </c>
      <c r="AM505" s="297"/>
    </row>
    <row r="506" spans="1:39" s="283" customFormat="1" ht="15.5" outlineLevel="1">
      <c r="A506" s="507"/>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5" outlineLevel="1">
      <c r="A507" s="507">
        <v>32</v>
      </c>
      <c r="B507" s="324" t="s">
        <v>491</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5" outlineLevel="1">
      <c r="A508" s="507"/>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56">Z507</f>
        <v>0</v>
      </c>
      <c r="AA508" s="411">
        <f t="shared" si="156"/>
        <v>0</v>
      </c>
      <c r="AB508" s="411">
        <f t="shared" si="156"/>
        <v>0</v>
      </c>
      <c r="AC508" s="411">
        <f t="shared" si="156"/>
        <v>0</v>
      </c>
      <c r="AD508" s="411">
        <f t="shared" si="156"/>
        <v>0</v>
      </c>
      <c r="AE508" s="411">
        <f t="shared" si="156"/>
        <v>0</v>
      </c>
      <c r="AF508" s="411">
        <f t="shared" si="156"/>
        <v>0</v>
      </c>
      <c r="AG508" s="411">
        <f t="shared" si="156"/>
        <v>0</v>
      </c>
      <c r="AH508" s="411">
        <f t="shared" si="156"/>
        <v>0</v>
      </c>
      <c r="AI508" s="411">
        <f t="shared" si="156"/>
        <v>0</v>
      </c>
      <c r="AJ508" s="411">
        <f t="shared" si="156"/>
        <v>0</v>
      </c>
      <c r="AK508" s="411">
        <f t="shared" si="156"/>
        <v>0</v>
      </c>
      <c r="AL508" s="411">
        <f t="shared" si="156"/>
        <v>0</v>
      </c>
      <c r="AM508" s="297"/>
    </row>
    <row r="509" spans="1:39" s="283" customFormat="1" ht="15.5" outlineLevel="1">
      <c r="A509" s="507"/>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5" outlineLevel="1">
      <c r="A510" s="507">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5" outlineLevel="1">
      <c r="A511" s="507"/>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7">Z510</f>
        <v>0</v>
      </c>
      <c r="AA511" s="411">
        <f t="shared" si="157"/>
        <v>0</v>
      </c>
      <c r="AB511" s="411">
        <f t="shared" si="157"/>
        <v>0</v>
      </c>
      <c r="AC511" s="411">
        <f t="shared" si="157"/>
        <v>0</v>
      </c>
      <c r="AD511" s="411">
        <f t="shared" si="157"/>
        <v>0</v>
      </c>
      <c r="AE511" s="411">
        <f t="shared" si="157"/>
        <v>0</v>
      </c>
      <c r="AF511" s="411">
        <f t="shared" si="157"/>
        <v>0</v>
      </c>
      <c r="AG511" s="411">
        <f t="shared" si="157"/>
        <v>0</v>
      </c>
      <c r="AH511" s="411">
        <f t="shared" si="157"/>
        <v>0</v>
      </c>
      <c r="AI511" s="411">
        <f t="shared" si="157"/>
        <v>0</v>
      </c>
      <c r="AJ511" s="411">
        <f t="shared" si="157"/>
        <v>0</v>
      </c>
      <c r="AK511" s="411">
        <f t="shared" si="157"/>
        <v>0</v>
      </c>
      <c r="AL511" s="411">
        <f>AL510</f>
        <v>0</v>
      </c>
      <c r="AM511" s="297"/>
    </row>
    <row r="512" spans="1:39" ht="15.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5">
      <c r="B513" s="327" t="s">
        <v>260</v>
      </c>
      <c r="C513" s="329"/>
      <c r="D513" s="329">
        <f>SUM(D408:D511)</f>
        <v>12208632.325110644</v>
      </c>
      <c r="E513" s="329">
        <f t="shared" ref="E513:M513" si="158">SUM(E408:E511)</f>
        <v>11936142.697410645</v>
      </c>
      <c r="F513" s="329">
        <f t="shared" si="158"/>
        <v>11782817.016110644</v>
      </c>
      <c r="G513" s="329">
        <f t="shared" si="158"/>
        <v>11616687.714600645</v>
      </c>
      <c r="H513" s="329">
        <f t="shared" si="158"/>
        <v>10769012.600683197</v>
      </c>
      <c r="I513" s="329">
        <f t="shared" si="158"/>
        <v>10684862.587178001</v>
      </c>
      <c r="J513" s="329">
        <f t="shared" si="158"/>
        <v>10457550.490157999</v>
      </c>
      <c r="K513" s="329">
        <f t="shared" si="158"/>
        <v>10456209.388458</v>
      </c>
      <c r="L513" s="329">
        <f t="shared" si="158"/>
        <v>10144855.298078002</v>
      </c>
      <c r="M513" s="329">
        <f t="shared" si="158"/>
        <v>9005220.2641780023</v>
      </c>
      <c r="N513" s="329"/>
      <c r="O513" s="329">
        <f>SUM(O408:O511)</f>
        <v>1736.9338279731746</v>
      </c>
      <c r="P513" s="329">
        <f t="shared" ref="P513:X513" si="159">SUM(P408:P511)</f>
        <v>1719.7954280181743</v>
      </c>
      <c r="Q513" s="329">
        <f t="shared" si="159"/>
        <v>1680.2369689551745</v>
      </c>
      <c r="R513" s="329">
        <f t="shared" si="159"/>
        <v>1664.6433541011743</v>
      </c>
      <c r="S513" s="329">
        <f t="shared" si="159"/>
        <v>1489.704254925671</v>
      </c>
      <c r="T513" s="329">
        <f t="shared" si="159"/>
        <v>1477.3372195039999</v>
      </c>
      <c r="U513" s="329">
        <f t="shared" si="159"/>
        <v>1444.3720301819999</v>
      </c>
      <c r="V513" s="329">
        <f t="shared" si="159"/>
        <v>1444.2189363119999</v>
      </c>
      <c r="W513" s="329">
        <f t="shared" si="159"/>
        <v>1387.8529264379999</v>
      </c>
      <c r="X513" s="329">
        <f t="shared" si="159"/>
        <v>1239.1219784319999</v>
      </c>
      <c r="Y513" s="329">
        <f>IF(Y407="kWh",SUMPRODUCT(D408:D511,Y408:Y511))</f>
        <v>3438914.397010644</v>
      </c>
      <c r="Z513" s="329">
        <f>IF(Z407="kWh",SUMPRODUCT(D408:D511,Z408:Z511))</f>
        <v>346543.67153424415</v>
      </c>
      <c r="AA513" s="329">
        <f>IF(AA407="kW",SUMPRODUCT(N408:N511,O408:O511,AA408:AA511),SUMPRODUCT(D408:D511,AA408:AA511))</f>
        <v>12561.200078897733</v>
      </c>
      <c r="AB513" s="329">
        <f>IF(AB407="kW",SUMPRODUCT(N408:N511,O408:O511,AB408:AB511),SUMPRODUCT(D408:D511,AB408:AB511))</f>
        <v>268.08623737826889</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9138000</v>
      </c>
      <c r="Z514" s="328">
        <f>HLOOKUP(Z406,'2. LRAMVA Threshold'!$B$42:$Q$53,6,FALSE)</f>
        <v>918000</v>
      </c>
      <c r="AA514" s="328">
        <f>HLOOKUP(AA406,'2. LRAMVA Threshold'!$B$42:$Q$53,6,FALSE)</f>
        <v>56525.715164811285</v>
      </c>
      <c r="AB514" s="328">
        <f>HLOOKUP(AB406,'2. LRAMVA Threshold'!$B$42:$Q$53,6,FALSE)</f>
        <v>1203.4557846211967</v>
      </c>
      <c r="AC514" s="328">
        <f>HLOOKUP(AC406,'2. LRAMVA Threshold'!$B$42:$Q$53,6,FALSE)</f>
        <v>15.731448164982963</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1.5699999999999999E-2</v>
      </c>
      <c r="Z516" s="341">
        <f>HLOOKUP(Z$20,'3.  Distribution Rates'!$C$122:$P$133,6,FALSE)</f>
        <v>1.5299999999999999E-2</v>
      </c>
      <c r="AA516" s="341">
        <f>HLOOKUP(AA$20,'3.  Distribution Rates'!$C$122:$P$133,6,FALSE)</f>
        <v>4.6319999999999997</v>
      </c>
      <c r="AB516" s="341">
        <f>HLOOKUP(AB$20,'3.  Distribution Rates'!$C$122:$P$133,6,FALSE)</f>
        <v>2.6884000000000001</v>
      </c>
      <c r="AC516" s="341">
        <f>HLOOKUP(AC$20,'3.  Distribution Rates'!$C$122:$P$133,6,FALSE)</f>
        <v>22.639199999999999</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60">Z137*Z516</f>
        <v>0</v>
      </c>
      <c r="AA517" s="378">
        <f t="shared" si="160"/>
        <v>0</v>
      </c>
      <c r="AB517" s="378">
        <f t="shared" si="160"/>
        <v>0</v>
      </c>
      <c r="AC517" s="378">
        <f t="shared" si="160"/>
        <v>0</v>
      </c>
      <c r="AD517" s="378">
        <f t="shared" si="160"/>
        <v>0</v>
      </c>
      <c r="AE517" s="378">
        <f t="shared" si="160"/>
        <v>0</v>
      </c>
      <c r="AF517" s="378">
        <f t="shared" si="160"/>
        <v>0</v>
      </c>
      <c r="AG517" s="378">
        <f t="shared" si="160"/>
        <v>0</v>
      </c>
      <c r="AH517" s="378">
        <f t="shared" si="160"/>
        <v>0</v>
      </c>
      <c r="AI517" s="378">
        <f t="shared" si="160"/>
        <v>0</v>
      </c>
      <c r="AJ517" s="378">
        <f t="shared" si="160"/>
        <v>0</v>
      </c>
      <c r="AK517" s="378">
        <f t="shared" si="160"/>
        <v>0</v>
      </c>
      <c r="AL517" s="378">
        <f t="shared" si="160"/>
        <v>0</v>
      </c>
      <c r="AM517" s="626">
        <f>SUM(Y517:AL517)</f>
        <v>0</v>
      </c>
      <c r="AO517" s="283"/>
    </row>
    <row r="518" spans="2:41" ht="15.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61">Z266*Z516</f>
        <v>0</v>
      </c>
      <c r="AA518" s="378">
        <f t="shared" si="161"/>
        <v>0</v>
      </c>
      <c r="AB518" s="378">
        <f t="shared" si="161"/>
        <v>0</v>
      </c>
      <c r="AC518" s="378">
        <f t="shared" si="161"/>
        <v>0</v>
      </c>
      <c r="AD518" s="378">
        <f t="shared" si="161"/>
        <v>0</v>
      </c>
      <c r="AE518" s="378">
        <f t="shared" si="161"/>
        <v>0</v>
      </c>
      <c r="AF518" s="378">
        <f t="shared" si="161"/>
        <v>0</v>
      </c>
      <c r="AG518" s="378">
        <f t="shared" si="161"/>
        <v>0</v>
      </c>
      <c r="AH518" s="378">
        <f t="shared" si="161"/>
        <v>0</v>
      </c>
      <c r="AI518" s="378">
        <f t="shared" si="161"/>
        <v>0</v>
      </c>
      <c r="AJ518" s="378">
        <f t="shared" si="161"/>
        <v>0</v>
      </c>
      <c r="AK518" s="378">
        <f t="shared" si="161"/>
        <v>0</v>
      </c>
      <c r="AL518" s="378">
        <f t="shared" si="161"/>
        <v>0</v>
      </c>
      <c r="AM518" s="626">
        <f>SUM(Y518:AL518)</f>
        <v>0</v>
      </c>
    </row>
    <row r="519" spans="2:41" ht="15.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14608.874455257492</v>
      </c>
      <c r="Z519" s="378">
        <f t="shared" ref="Z519:AL519" si="162">Z395*Z516</f>
        <v>724.07145621733468</v>
      </c>
      <c r="AA519" s="378">
        <f t="shared" si="162"/>
        <v>47185.814702531978</v>
      </c>
      <c r="AB519" s="378">
        <f t="shared" si="162"/>
        <v>541.31324837499426</v>
      </c>
      <c r="AC519" s="378">
        <f t="shared" si="162"/>
        <v>0</v>
      </c>
      <c r="AD519" s="378">
        <f t="shared" si="162"/>
        <v>0</v>
      </c>
      <c r="AE519" s="378">
        <f t="shared" si="162"/>
        <v>0</v>
      </c>
      <c r="AF519" s="378">
        <f t="shared" si="162"/>
        <v>0</v>
      </c>
      <c r="AG519" s="378">
        <f t="shared" si="162"/>
        <v>0</v>
      </c>
      <c r="AH519" s="378">
        <f t="shared" si="162"/>
        <v>0</v>
      </c>
      <c r="AI519" s="378">
        <f t="shared" si="162"/>
        <v>0</v>
      </c>
      <c r="AJ519" s="378">
        <f t="shared" si="162"/>
        <v>0</v>
      </c>
      <c r="AK519" s="378">
        <f t="shared" si="162"/>
        <v>0</v>
      </c>
      <c r="AL519" s="378">
        <f t="shared" si="162"/>
        <v>0</v>
      </c>
      <c r="AM519" s="626">
        <f>SUM(Y519:AL519)</f>
        <v>63060.073862381796</v>
      </c>
    </row>
    <row r="520" spans="2:41" ht="15.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53990.956033067108</v>
      </c>
      <c r="Z520" s="378">
        <f t="shared" ref="Z520:AK520" si="163">Z513*Z516</f>
        <v>5302.1181744739351</v>
      </c>
      <c r="AA520" s="378">
        <f t="shared" si="163"/>
        <v>58183.478765454296</v>
      </c>
      <c r="AB520" s="378">
        <f t="shared" si="163"/>
        <v>720.72304056773817</v>
      </c>
      <c r="AC520" s="378">
        <f t="shared" si="163"/>
        <v>0</v>
      </c>
      <c r="AD520" s="378">
        <f t="shared" si="163"/>
        <v>0</v>
      </c>
      <c r="AE520" s="378">
        <f t="shared" si="163"/>
        <v>0</v>
      </c>
      <c r="AF520" s="378">
        <f t="shared" si="163"/>
        <v>0</v>
      </c>
      <c r="AG520" s="378">
        <f t="shared" si="163"/>
        <v>0</v>
      </c>
      <c r="AH520" s="378">
        <f t="shared" si="163"/>
        <v>0</v>
      </c>
      <c r="AI520" s="378">
        <f>AI513*AI516</f>
        <v>0</v>
      </c>
      <c r="AJ520" s="378">
        <f t="shared" si="163"/>
        <v>0</v>
      </c>
      <c r="AK520" s="378">
        <f t="shared" si="163"/>
        <v>0</v>
      </c>
      <c r="AL520" s="378">
        <f>AL513*AL516</f>
        <v>0</v>
      </c>
      <c r="AM520" s="626">
        <f>SUM(Y520:AL520)</f>
        <v>118197.27601356308</v>
      </c>
    </row>
    <row r="521" spans="2:41" ht="15.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68599.830488324602</v>
      </c>
      <c r="Z521" s="346">
        <f t="shared" ref="Z521:AK521" si="164">SUM(Z517:Z520)</f>
        <v>6026.1896306912695</v>
      </c>
      <c r="AA521" s="346">
        <f t="shared" si="164"/>
        <v>105369.29346798628</v>
      </c>
      <c r="AB521" s="346">
        <f t="shared" si="164"/>
        <v>1262.0362889427324</v>
      </c>
      <c r="AC521" s="346">
        <f t="shared" si="164"/>
        <v>0</v>
      </c>
      <c r="AD521" s="346">
        <f t="shared" si="164"/>
        <v>0</v>
      </c>
      <c r="AE521" s="346">
        <f t="shared" si="164"/>
        <v>0</v>
      </c>
      <c r="AF521" s="346">
        <f t="shared" si="164"/>
        <v>0</v>
      </c>
      <c r="AG521" s="346">
        <f t="shared" si="164"/>
        <v>0</v>
      </c>
      <c r="AH521" s="346">
        <f t="shared" si="164"/>
        <v>0</v>
      </c>
      <c r="AI521" s="346">
        <f t="shared" si="164"/>
        <v>0</v>
      </c>
      <c r="AJ521" s="346">
        <f t="shared" si="164"/>
        <v>0</v>
      </c>
      <c r="AK521" s="346">
        <f t="shared" si="164"/>
        <v>0</v>
      </c>
      <c r="AL521" s="346">
        <f>SUM(AL517:AL520)</f>
        <v>0</v>
      </c>
      <c r="AM521" s="407">
        <f>SUM(AM517:AM520)</f>
        <v>181257.34987594487</v>
      </c>
    </row>
    <row r="522" spans="2:41" ht="15.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143466.59999999998</v>
      </c>
      <c r="Z522" s="347">
        <f t="shared" ref="Z522:AJ522" si="165">Z514*Z516</f>
        <v>14045.4</v>
      </c>
      <c r="AA522" s="347">
        <f>AA514*AA516</f>
        <v>261827.11264340585</v>
      </c>
      <c r="AB522" s="347">
        <f t="shared" si="165"/>
        <v>3235.3705313756254</v>
      </c>
      <c r="AC522" s="347">
        <f t="shared" si="165"/>
        <v>356.14740129668229</v>
      </c>
      <c r="AD522" s="347">
        <f>AD514*AD516</f>
        <v>0</v>
      </c>
      <c r="AE522" s="347">
        <f t="shared" si="165"/>
        <v>0</v>
      </c>
      <c r="AF522" s="347">
        <f t="shared" si="165"/>
        <v>0</v>
      </c>
      <c r="AG522" s="347">
        <f t="shared" si="165"/>
        <v>0</v>
      </c>
      <c r="AH522" s="347">
        <f t="shared" si="165"/>
        <v>0</v>
      </c>
      <c r="AI522" s="347">
        <f t="shared" si="165"/>
        <v>0</v>
      </c>
      <c r="AJ522" s="347">
        <f t="shared" si="165"/>
        <v>0</v>
      </c>
      <c r="AK522" s="347">
        <f>AK514*AK516</f>
        <v>0</v>
      </c>
      <c r="AL522" s="347">
        <f>AL514*AL516</f>
        <v>0</v>
      </c>
      <c r="AM522" s="407">
        <f>SUM(Y522:AL522)</f>
        <v>422930.63057607814</v>
      </c>
    </row>
    <row r="523" spans="2:41" ht="15.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-241673.28070013327</v>
      </c>
    </row>
    <row r="524" spans="2:41" ht="15.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3166424.7693106444</v>
      </c>
      <c r="Z526" s="291">
        <f>SUMPRODUCT(E408:E511,Z408:Z511)</f>
        <v>346543.67153424415</v>
      </c>
      <c r="AA526" s="291">
        <f>IF(AA407="kW",SUMPRODUCT(N408:N511,P408:P511,AA408:AA511),SUMPRODUCT(E408:E511,AA408:AA511))</f>
        <v>12561.200078897733</v>
      </c>
      <c r="AB526" s="291">
        <f>IF(AB407="kW",SUMPRODUCT(N408:N511,P408:P511,AB408:AB511),SUMPRODUCT(E408:E511,AB408:AB511))</f>
        <v>268.08623737826889</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3013677.9128106441</v>
      </c>
      <c r="Z527" s="291">
        <f>SUMPRODUCT(F408:F511,Z408:Z511)</f>
        <v>346520.45123703487</v>
      </c>
      <c r="AA527" s="291">
        <f>IF(AA407="kW",SUMPRODUCT(N408:N511,Q408:Q511,AA408:AA511),SUMPRODUCT(F408:F511,AA408:AA511))</f>
        <v>12559.914783770697</v>
      </c>
      <c r="AB527" s="291">
        <f>IF(AB407="kW",SUMPRODUCT(N408:N511,Q408:Q511,AB408:AB511),SUMPRODUCT(F408:F511,AB408:AB511))</f>
        <v>268.05880608728052</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3007476.8745006444</v>
      </c>
      <c r="Z528" s="291">
        <f>SUMPRODUCT(G408:G511,Z408:Z511)</f>
        <v>340104.72439936048</v>
      </c>
      <c r="AA528" s="291">
        <f>IF(AA407="kW",SUMPRODUCT(N408:N511,R408:R511,AA408:AA511),SUMPRODUCT(G408:G511,AA408:AA511))</f>
        <v>12050.162457663535</v>
      </c>
      <c r="AB528" s="291">
        <f>IF(AB407="kW",SUMPRODUCT(N408:N511,R408:R511,AB408:AB511),SUMPRODUCT(G408:G511,AB408:AB511))</f>
        <v>257.17946476300148</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2943084.6012831968</v>
      </c>
      <c r="Z529" s="291">
        <f>SUMPRODUCT(H408:H511,Z408:Z511)</f>
        <v>308682.33137127908</v>
      </c>
      <c r="AA529" s="291">
        <f>IF(AA407="kW",SUMPRODUCT(N408:N511,S408:S511,AA408:AA511),SUMPRODUCT(H408:H511,AA408:AA511))</f>
        <v>10241.150470484698</v>
      </c>
      <c r="AB529" s="291">
        <f>IF(AB407="kW",SUMPRODUCT(N408:N511,S408:S511,AB408:AB511),SUMPRODUCT(H408:H511,AB408:AB511))</f>
        <v>218.57079568928052</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2858934.5877779997</v>
      </c>
      <c r="Z530" s="291">
        <f>SUMPRODUCT(I408:I511,Z408:Z511)</f>
        <v>308682.33137127908</v>
      </c>
      <c r="AA530" s="291">
        <f>IF(AA407="kW",SUMPRODUCT(N408:N511,T408:T511,AA408:AA511),SUMPRODUCT(I408:I511,AA408:AA511))</f>
        <v>10241.150470484698</v>
      </c>
      <c r="AB530" s="291">
        <f>IF(AB407="kW",SUMPRODUCT(N408:N511,T408:T511,AB408:AB511),SUMPRODUCT(I408:I511,AB408:AB511))</f>
        <v>218.57079568928052</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2853570.2547579999</v>
      </c>
      <c r="Z531" s="326">
        <f>SUMPRODUCT(J408:J511,Z408:Z511)</f>
        <v>299778.6129317442</v>
      </c>
      <c r="AA531" s="326">
        <f>IF(AA407="kW",SUMPRODUCT(N408:N511,U408:U511,AA408:AA511),SUMPRODUCT(J408:J511,AA408:AA511))</f>
        <v>9872.5257743442326</v>
      </c>
      <c r="AB531" s="326">
        <f>IF(AB407="kW",SUMPRODUCT(N408:N511,U408:U511,AB408:AB511),SUMPRODUCT(J408:J511,AB408:AB511))</f>
        <v>210.70345760276894</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584</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5">
      <c r="B534" s="592" t="s">
        <v>525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Vithooshan Ganesanathan</cp:lastModifiedBy>
  <cp:lastPrinted>2017-05-24T00:43:43Z</cp:lastPrinted>
  <dcterms:created xsi:type="dcterms:W3CDTF">2012-03-05T18:56:04Z</dcterms:created>
  <dcterms:modified xsi:type="dcterms:W3CDTF">2021-08-19T19:33:40Z</dcterms:modified>
</cp:coreProperties>
</file>