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Hydro\Documents\2022 IRM Rate App\OEB Correspondence\IRs\"/>
    </mc:Choice>
  </mc:AlternateContent>
  <xr:revisionPtr revIDLastSave="0" documentId="13_ncr:1_{6BA68D2C-79C9-4A73-AABF-BC5F10CAFD0A}" xr6:coauthVersionLast="47" xr6:coauthVersionMax="47" xr10:uidLastSave="{00000000-0000-0000-0000-000000000000}"/>
  <bookViews>
    <workbookView xWindow="-120" yWindow="-120" windowWidth="29040" windowHeight="15840" tabRatio="874" firstSheet="4" activeTab="5"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0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8">'4.  2011-2014 LRAM'!$A$1:$AM$533</definedName>
    <definedName name="_xlnm.Print_Area" localSheetId="9">'5.  2015-2020 LRAM'!$A:$AN</definedName>
    <definedName name="_xlnm.Print_Area" localSheetId="10">'6.  Carrying Charges'!$A$1:$X$164</definedName>
    <definedName name="_xlnm.Print_Area" localSheetId="11">'7.  Persistence Report'!$A$1:$BT$54</definedName>
    <definedName name="_xlnm.Print_Area" localSheetId="12">'8.  Streetlighting'!$A$1:$U$53</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5" i="47" l="1"/>
  <c r="H176" i="47"/>
  <c r="H174" i="47"/>
  <c r="H172" i="47"/>
  <c r="H173" i="47"/>
  <c r="H171" i="47"/>
  <c r="W148" i="47" l="1"/>
  <c r="Y222" i="79"/>
  <c r="AD1110" i="79" l="1"/>
  <c r="AM953" i="79" l="1"/>
  <c r="AM956" i="79"/>
  <c r="AM959" i="79"/>
  <c r="AM962" i="79"/>
  <c r="AM965" i="79"/>
  <c r="AM969" i="79"/>
  <c r="AM972" i="79"/>
  <c r="AM975" i="79"/>
  <c r="AM978" i="79"/>
  <c r="AM981" i="79"/>
  <c r="AM985" i="79"/>
  <c r="AM988" i="79"/>
  <c r="AM991" i="79"/>
  <c r="AM995" i="79"/>
  <c r="AM999" i="79"/>
  <c r="AM1002" i="79"/>
  <c r="AM1006" i="79"/>
  <c r="AM1009" i="79"/>
  <c r="AM1012" i="79"/>
  <c r="AM1015" i="79"/>
  <c r="AM1020" i="79"/>
  <c r="AM1023" i="79"/>
  <c r="AM1026" i="79"/>
  <c r="AM1029" i="79"/>
  <c r="AM1033" i="79"/>
  <c r="AM1036" i="79"/>
  <c r="AM1039" i="79"/>
  <c r="AM1042" i="79"/>
  <c r="AM1045" i="79"/>
  <c r="AM1048" i="79"/>
  <c r="AM1051" i="79"/>
  <c r="AM1054" i="79"/>
  <c r="AM1058" i="79"/>
  <c r="AM1061" i="79"/>
  <c r="AM1064" i="79"/>
  <c r="AM1068" i="79"/>
  <c r="AM1071" i="79"/>
  <c r="AM1074" i="79"/>
  <c r="AM1077" i="79"/>
  <c r="AM1080" i="79"/>
  <c r="AM1083" i="79"/>
  <c r="AM1086" i="79"/>
  <c r="AM1089" i="79"/>
  <c r="AM1092" i="79"/>
  <c r="AM1095" i="79"/>
  <c r="AM1098" i="79"/>
  <c r="AM1101" i="79"/>
  <c r="AM1104" i="79"/>
  <c r="AM1107" i="79"/>
  <c r="H169" i="47" l="1"/>
  <c r="H170" i="47"/>
  <c r="H168" i="47"/>
  <c r="H166" i="47"/>
  <c r="H167" i="47"/>
  <c r="H165" i="47"/>
  <c r="H161" i="47"/>
  <c r="H160" i="47"/>
  <c r="H159" i="47"/>
  <c r="H158" i="47"/>
  <c r="H157" i="47"/>
  <c r="H156" i="47"/>
  <c r="H155" i="47"/>
  <c r="H154" i="47"/>
  <c r="H153" i="47"/>
  <c r="P27" i="85" l="1"/>
  <c r="P49" i="85" s="1"/>
  <c r="C28" i="85" s="1"/>
  <c r="K27" i="85"/>
  <c r="K49" i="85" s="1"/>
  <c r="C27" i="85" s="1"/>
  <c r="D28" i="85" l="1"/>
  <c r="F28" i="85" s="1"/>
  <c r="F39" i="85" s="1"/>
  <c r="I50" i="44" l="1"/>
  <c r="H50" i="44"/>
  <c r="G50" i="44"/>
  <c r="F50" i="44"/>
  <c r="E50" i="44"/>
  <c r="D50" i="44"/>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E1043" i="79" l="1"/>
  <c r="Z1043" i="79"/>
  <c r="Y1030" i="79"/>
  <c r="Y1027" i="79"/>
  <c r="AD1000" i="79"/>
  <c r="Z1000" i="79"/>
  <c r="Y1000" i="79"/>
  <c r="Y1007" i="79"/>
  <c r="AL1003"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Y561" i="79" s="1"/>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Z576" i="79" s="1"/>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AL286" i="46"/>
  <c r="AK286" i="46"/>
  <c r="AJ286" i="46"/>
  <c r="AI286" i="46"/>
  <c r="AH286" i="46"/>
  <c r="AG286" i="46"/>
  <c r="AF286" i="46"/>
  <c r="AE286" i="46"/>
  <c r="AD286" i="46"/>
  <c r="AC286" i="46"/>
  <c r="AB286" i="46"/>
  <c r="AA286" i="46"/>
  <c r="Z286" i="46"/>
  <c r="AL283" i="46"/>
  <c r="AK283" i="46"/>
  <c r="AJ283" i="46"/>
  <c r="AI283" i="46"/>
  <c r="AH283" i="46"/>
  <c r="AG283" i="46"/>
  <c r="AF283" i="46"/>
  <c r="AE283" i="46"/>
  <c r="AD283" i="46"/>
  <c r="AC283" i="46"/>
  <c r="AB283" i="46"/>
  <c r="AA283" i="46"/>
  <c r="Z283" i="46"/>
  <c r="AL280" i="46"/>
  <c r="AK280" i="46"/>
  <c r="AJ280" i="46"/>
  <c r="AI280" i="46"/>
  <c r="AH280" i="46"/>
  <c r="AG280" i="46"/>
  <c r="AF280" i="46"/>
  <c r="AE280" i="46"/>
  <c r="AD280" i="46"/>
  <c r="AC280" i="46"/>
  <c r="AB280" i="46"/>
  <c r="AA280" i="46"/>
  <c r="Z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AL157" i="46"/>
  <c r="AK157" i="46"/>
  <c r="AJ157" i="46"/>
  <c r="AI157" i="46"/>
  <c r="AH157" i="46"/>
  <c r="AG157" i="46"/>
  <c r="AF157" i="46"/>
  <c r="AE157" i="46"/>
  <c r="AD157" i="46"/>
  <c r="AC157" i="46"/>
  <c r="AB157" i="46"/>
  <c r="AA157" i="46"/>
  <c r="Z157" i="46"/>
  <c r="AL154" i="46"/>
  <c r="AK154" i="46"/>
  <c r="AJ154" i="46"/>
  <c r="AI154" i="46"/>
  <c r="AH154" i="46"/>
  <c r="AG154" i="46"/>
  <c r="AF154" i="46"/>
  <c r="AE154" i="46"/>
  <c r="AD154" i="46"/>
  <c r="AC154" i="46"/>
  <c r="AB154" i="46"/>
  <c r="AA154" i="46"/>
  <c r="Z154" i="46"/>
  <c r="AL151" i="46"/>
  <c r="AK151" i="46"/>
  <c r="AJ151" i="46"/>
  <c r="AI151" i="46"/>
  <c r="AH151" i="46"/>
  <c r="AG151" i="46"/>
  <c r="AF151" i="46"/>
  <c r="AE151" i="46"/>
  <c r="AD151" i="46"/>
  <c r="AC151" i="46"/>
  <c r="AB151" i="46"/>
  <c r="AA151" i="46"/>
  <c r="Z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M17" i="45"/>
  <c r="M23" i="45" s="1"/>
  <c r="L17" i="45"/>
  <c r="L23" i="45" s="1"/>
  <c r="N60" i="46"/>
  <c r="N57" i="46"/>
  <c r="N23" i="45" l="1"/>
  <c r="C133" i="45" s="1"/>
  <c r="N114" i="45"/>
  <c r="N58" i="45"/>
  <c r="N107" i="45"/>
  <c r="N51" i="45"/>
  <c r="N100" i="45"/>
  <c r="N44" i="45"/>
  <c r="N79" i="45"/>
  <c r="N93" i="45"/>
  <c r="N37" i="45"/>
  <c r="N30" i="45"/>
  <c r="N65" i="45"/>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P133" i="45"/>
  <c r="O133" i="45"/>
  <c r="M133" i="45"/>
  <c r="N133" i="45"/>
  <c r="N72" i="45"/>
  <c r="L65" i="45"/>
  <c r="L51" i="45"/>
  <c r="L30" i="45"/>
  <c r="L58" i="45"/>
  <c r="L37" i="45"/>
  <c r="L44" i="45"/>
  <c r="M44" i="45"/>
  <c r="M58" i="45"/>
  <c r="M51" i="45"/>
  <c r="M37" i="45"/>
  <c r="M65" i="45"/>
  <c r="M30" i="45"/>
  <c r="G133"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Y1113" i="79"/>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AK564" i="79"/>
  <c r="AK566" i="79" s="1"/>
  <c r="Y1125" i="79"/>
  <c r="Y1123" i="79"/>
  <c r="Y1119" i="79"/>
  <c r="Y522" i="46"/>
  <c r="D64" i="43" s="1"/>
  <c r="AD522" i="46"/>
  <c r="I64" i="43" s="1"/>
  <c r="Y1117"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D198" i="79"/>
  <c r="AD201" i="79" s="1"/>
  <c r="AE381" i="79"/>
  <c r="AE384" i="79" s="1"/>
  <c r="AD564"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4" i="79"/>
  <c r="Y1116" i="79"/>
  <c r="Y1122" i="79"/>
  <c r="AF389" i="46"/>
  <c r="AF390" i="46"/>
  <c r="AF388" i="46"/>
  <c r="AH260" i="46"/>
  <c r="AH259" i="46"/>
  <c r="AG519" i="46"/>
  <c r="AG517" i="46"/>
  <c r="AG518" i="46"/>
  <c r="AF262" i="46"/>
  <c r="K58" i="43" s="1"/>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7" i="79"/>
  <c r="AK565"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E203" i="79" l="1"/>
  <c r="AE200" i="79"/>
  <c r="AE199" i="79"/>
  <c r="AE204" i="79" s="1"/>
  <c r="J66" i="43" s="1"/>
  <c r="AE205" i="79"/>
  <c r="J67" i="43" s="1"/>
  <c r="AK573" i="79"/>
  <c r="P73" i="43" s="1"/>
  <c r="AK571" i="79"/>
  <c r="AK569" i="79"/>
  <c r="AK570" i="79"/>
  <c r="Y1124" i="79"/>
  <c r="D81" i="43" s="1"/>
  <c r="Y756" i="79"/>
  <c r="D75" i="43" s="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C10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F69" i="43" s="1"/>
  <c r="AG391" i="46"/>
  <c r="L60" i="43" s="1"/>
  <c r="D82" i="43"/>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A391" i="46"/>
  <c r="F60" i="43" s="1"/>
  <c r="K45" i="47" s="1"/>
  <c r="AL521" i="46"/>
  <c r="Q63" i="43" s="1"/>
  <c r="AC391" i="46"/>
  <c r="H60" i="43" s="1"/>
  <c r="AE521" i="46"/>
  <c r="J63" i="43" s="1"/>
  <c r="AD391" i="46"/>
  <c r="I60" i="43"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Z391" i="46"/>
  <c r="E60" i="43" s="1"/>
  <c r="Z261" i="46"/>
  <c r="Y391" i="46"/>
  <c r="J54" i="43"/>
  <c r="D54" i="43"/>
  <c r="D55" i="43"/>
  <c r="E54" i="43"/>
  <c r="AK572" i="79" l="1"/>
  <c r="P72" i="43" s="1"/>
  <c r="AM1122" i="79"/>
  <c r="AM1121" i="79"/>
  <c r="AM1115" i="79"/>
  <c r="AM1116" i="79"/>
  <c r="AM1119" i="79"/>
  <c r="AM1117" i="79"/>
  <c r="AM1120" i="79"/>
  <c r="AM1118" i="79"/>
  <c r="AM1114" i="79"/>
  <c r="AM1123" i="79"/>
  <c r="AM1125" i="79"/>
  <c r="R82" i="43"/>
  <c r="AM383" i="79"/>
  <c r="S56" i="47"/>
  <c r="P39" i="47"/>
  <c r="R54" i="43"/>
  <c r="M45" i="47"/>
  <c r="V39" i="47"/>
  <c r="R30" i="47"/>
  <c r="N51" i="47"/>
  <c r="Z756" i="79"/>
  <c r="E75" i="43" s="1"/>
  <c r="Y572" i="79"/>
  <c r="D72" i="43" s="1"/>
  <c r="AM382" i="79"/>
  <c r="AM384" i="79"/>
  <c r="AM205" i="79"/>
  <c r="G104" i="43" s="1"/>
  <c r="AD572" i="79"/>
  <c r="I72" i="43" s="1"/>
  <c r="AJ572" i="79"/>
  <c r="O72" i="43" s="1"/>
  <c r="AM521" i="46"/>
  <c r="AM523" i="46" s="1"/>
  <c r="U31" i="47"/>
  <c r="R55" i="43"/>
  <c r="AM261" i="46"/>
  <c r="AM263" i="46" s="1"/>
  <c r="AM388" i="46"/>
  <c r="AM567" i="79"/>
  <c r="AM390" i="46"/>
  <c r="AM200" i="79"/>
  <c r="AM199" i="79"/>
  <c r="AM750" i="79"/>
  <c r="AM754" i="79"/>
  <c r="AM749" i="79"/>
  <c r="AM748" i="79"/>
  <c r="AM932" i="79"/>
  <c r="AM201" i="79"/>
  <c r="AM389" i="46"/>
  <c r="AM133" i="46"/>
  <c r="AM934" i="79"/>
  <c r="AM571" i="79"/>
  <c r="AM753" i="79"/>
  <c r="AM75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L104" i="43"/>
  <c r="AM936" i="79"/>
  <c r="AM755" i="79"/>
  <c r="AM939" i="79"/>
  <c r="AM938" i="79"/>
  <c r="AM757" i="79"/>
  <c r="D103" i="43"/>
  <c r="AB204" i="79"/>
  <c r="G66" i="43" s="1"/>
  <c r="AL572" i="79"/>
  <c r="Q72" i="43" s="1"/>
  <c r="E95" i="43"/>
  <c r="Z388" i="79"/>
  <c r="E69" i="43" s="1"/>
  <c r="AA204" i="79"/>
  <c r="F66" i="43" s="1"/>
  <c r="E31"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E30" i="43" s="1"/>
  <c r="K27" i="47"/>
  <c r="E29" i="43" l="1"/>
  <c r="E33" i="43"/>
  <c r="E32" i="43"/>
  <c r="AM1124" i="79"/>
  <c r="AM1126" i="79" s="1"/>
  <c r="O232" i="47"/>
  <c r="E41" i="43"/>
  <c r="R81" i="43"/>
  <c r="E37" i="43"/>
  <c r="E42" i="43"/>
  <c r="R78" i="43"/>
  <c r="E35" i="43"/>
  <c r="E39" i="43"/>
  <c r="E40" i="43"/>
  <c r="K182" i="47"/>
  <c r="H20" i="43"/>
  <c r="V180" i="47"/>
  <c r="P226" i="47"/>
  <c r="R226" i="47"/>
  <c r="N230" i="47"/>
  <c r="E38" i="43"/>
  <c r="E34" i="43"/>
  <c r="E36" i="43"/>
  <c r="R57" i="43"/>
  <c r="J235" i="47"/>
  <c r="J227" i="47"/>
  <c r="J216" i="47"/>
  <c r="J215" i="47"/>
  <c r="J212" i="47"/>
  <c r="J210" i="47"/>
  <c r="J200" i="47"/>
  <c r="J190" i="47"/>
  <c r="J205" i="47"/>
  <c r="J196" i="47"/>
  <c r="J180" i="47"/>
  <c r="J183" i="47"/>
  <c r="J168" i="47"/>
  <c r="J174" i="47"/>
  <c r="J173" i="47"/>
  <c r="J233" i="47"/>
  <c r="J225" i="47"/>
  <c r="J214" i="47"/>
  <c r="J211" i="47"/>
  <c r="J236" i="47"/>
  <c r="J232" i="47"/>
  <c r="J206" i="47"/>
  <c r="J198" i="47"/>
  <c r="J188" i="47"/>
  <c r="J203" i="47"/>
  <c r="J189" i="47"/>
  <c r="J191" i="47"/>
  <c r="J167" i="47"/>
  <c r="J176" i="47"/>
  <c r="J172" i="47"/>
  <c r="J231" i="47"/>
  <c r="J220" i="47"/>
  <c r="J234" i="47"/>
  <c r="J228" i="47"/>
  <c r="J230" i="47"/>
  <c r="J221" i="47"/>
  <c r="J204" i="47"/>
  <c r="J197" i="47"/>
  <c r="J186" i="47"/>
  <c r="J201" i="47"/>
  <c r="J185" i="47"/>
  <c r="J181" i="47"/>
  <c r="J171" i="47"/>
  <c r="J166" i="47"/>
  <c r="J165" i="47"/>
  <c r="J229" i="47"/>
  <c r="J218" i="47"/>
  <c r="J226" i="47"/>
  <c r="J217" i="47"/>
  <c r="J219" i="47"/>
  <c r="J213" i="47"/>
  <c r="J202" i="47"/>
  <c r="J195" i="47"/>
  <c r="J184" i="47"/>
  <c r="J199" i="47"/>
  <c r="J182" i="47"/>
  <c r="J187" i="47"/>
  <c r="J175" i="47"/>
  <c r="J170" i="47"/>
  <c r="J169" i="47"/>
  <c r="T75" i="47"/>
  <c r="T182" i="47"/>
  <c r="T168" i="47"/>
  <c r="T169" i="47"/>
  <c r="T196" i="47"/>
  <c r="T229" i="47"/>
  <c r="T181" i="47"/>
  <c r="T173" i="47"/>
  <c r="T166" i="47"/>
  <c r="T221" i="47"/>
  <c r="T170" i="47"/>
  <c r="T216" i="47"/>
  <c r="T212" i="47"/>
  <c r="S228" i="47"/>
  <c r="S236" i="47"/>
  <c r="S216" i="47"/>
  <c r="S174" i="47"/>
  <c r="S204" i="47"/>
  <c r="S195" i="47"/>
  <c r="S190" i="47"/>
  <c r="S226" i="47"/>
  <c r="S227" i="47"/>
  <c r="S167" i="47"/>
  <c r="S169" i="47"/>
  <c r="S166" i="47"/>
  <c r="S217" i="47"/>
  <c r="S199" i="47"/>
  <c r="S182" i="47"/>
  <c r="S215" i="47"/>
  <c r="S165" i="47"/>
  <c r="S235" i="47"/>
  <c r="S229" i="47"/>
  <c r="S213" i="47"/>
  <c r="S183" i="47"/>
  <c r="S189" i="47"/>
  <c r="S225" i="47"/>
  <c r="S197" i="47"/>
  <c r="S198" i="47"/>
  <c r="S196" i="47"/>
  <c r="S218" i="47"/>
  <c r="S231" i="47"/>
  <c r="S175" i="47"/>
  <c r="S176" i="47"/>
  <c r="S191" i="47"/>
  <c r="S168" i="47"/>
  <c r="S172" i="47"/>
  <c r="S180" i="47"/>
  <c r="S171" i="47"/>
  <c r="S230" i="47"/>
  <c r="S202" i="47"/>
  <c r="S181" i="47"/>
  <c r="S187" i="47"/>
  <c r="S214" i="47"/>
  <c r="S186" i="47"/>
  <c r="S211" i="47"/>
  <c r="S221" i="47"/>
  <c r="Q232" i="47"/>
  <c r="Q201" i="47"/>
  <c r="Q215" i="47"/>
  <c r="Q176" i="47"/>
  <c r="Q210" i="47"/>
  <c r="Q213" i="47"/>
  <c r="Q218" i="47"/>
  <c r="Q191" i="47"/>
  <c r="Q166" i="47"/>
  <c r="Q197" i="47"/>
  <c r="Q231" i="47"/>
  <c r="Q174" i="47"/>
  <c r="Q171" i="47"/>
  <c r="Q235" i="47"/>
  <c r="Q183" i="47"/>
  <c r="Q228" i="47"/>
  <c r="Q233" i="47"/>
  <c r="Q203" i="47"/>
  <c r="Q216" i="47"/>
  <c r="Q165" i="47"/>
  <c r="Q234" i="47"/>
  <c r="Q175" i="47"/>
  <c r="Q170" i="47"/>
  <c r="Q198" i="47"/>
  <c r="Q190" i="47"/>
  <c r="Q217" i="47"/>
  <c r="Q226" i="47"/>
  <c r="Q188" i="47"/>
  <c r="Q182" i="47"/>
  <c r="Q221" i="47"/>
  <c r="Q211" i="47"/>
  <c r="Q196" i="47"/>
  <c r="Q181" i="47"/>
  <c r="Q185" i="47"/>
  <c r="Q195" i="47"/>
  <c r="Q189" i="47"/>
  <c r="Q168" i="47"/>
  <c r="Q236" i="47"/>
  <c r="Q202" i="47"/>
  <c r="Q206" i="47"/>
  <c r="Q227" i="47"/>
  <c r="Q200" i="47"/>
  <c r="Q204" i="47"/>
  <c r="Q225" i="47"/>
  <c r="Q230" i="47"/>
  <c r="Q214" i="47"/>
  <c r="Q220" i="47"/>
  <c r="Q180" i="47"/>
  <c r="Q229" i="47"/>
  <c r="Q199" i="47"/>
  <c r="Q167" i="47"/>
  <c r="Q173" i="47"/>
  <c r="U47" i="47"/>
  <c r="U182" i="47"/>
  <c r="U173" i="47"/>
  <c r="U167" i="47"/>
  <c r="U166" i="47"/>
  <c r="U189" i="47"/>
  <c r="U204" i="47"/>
  <c r="U202" i="47"/>
  <c r="U206" i="47"/>
  <c r="U197" i="47"/>
  <c r="U195" i="47"/>
  <c r="U219" i="47"/>
  <c r="U210" i="47"/>
  <c r="U196" i="47"/>
  <c r="U221" i="47"/>
  <c r="U214" i="47"/>
  <c r="U190" i="47"/>
  <c r="U220" i="47"/>
  <c r="U236" i="47"/>
  <c r="U234" i="47"/>
  <c r="U233" i="47"/>
  <c r="U184" i="47"/>
  <c r="U180" i="47"/>
  <c r="U205" i="47"/>
  <c r="U170" i="47"/>
  <c r="U171" i="47"/>
  <c r="U198" i="47"/>
  <c r="U181" i="47"/>
  <c r="U203" i="47"/>
  <c r="U172" i="47"/>
  <c r="U232" i="47"/>
  <c r="U176" i="47"/>
  <c r="U211" i="47"/>
  <c r="U187" i="47"/>
  <c r="U185" i="47"/>
  <c r="U225" i="47"/>
  <c r="U165" i="47"/>
  <c r="U235" i="47"/>
  <c r="U168" i="47"/>
  <c r="U229" i="47"/>
  <c r="U227" i="47"/>
  <c r="U200" i="47"/>
  <c r="U169" i="47"/>
  <c r="U174" i="47"/>
  <c r="U175" i="47"/>
  <c r="U201" i="47"/>
  <c r="U199" i="47"/>
  <c r="U186" i="47"/>
  <c r="U212" i="47"/>
  <c r="U228" i="47"/>
  <c r="U226" i="47"/>
  <c r="U230" i="47"/>
  <c r="U217" i="47"/>
  <c r="U215" i="47"/>
  <c r="U231" i="47"/>
  <c r="U218" i="47"/>
  <c r="U216" i="47"/>
  <c r="U213" i="47"/>
  <c r="T226" i="47"/>
  <c r="P182" i="47"/>
  <c r="P170" i="47"/>
  <c r="P165" i="47"/>
  <c r="V231" i="47"/>
  <c r="R206" i="47"/>
  <c r="P216" i="47"/>
  <c r="R167" i="47"/>
  <c r="Q169" i="47"/>
  <c r="K217" i="47"/>
  <c r="K197" i="47"/>
  <c r="K198" i="47"/>
  <c r="K166" i="47"/>
  <c r="S232" i="47"/>
  <c r="S219" i="47"/>
  <c r="Q186" i="47"/>
  <c r="S206" i="47"/>
  <c r="T227" i="47"/>
  <c r="T235" i="47"/>
  <c r="T185" i="47"/>
  <c r="T187" i="47"/>
  <c r="T189" i="47"/>
  <c r="T220" i="47"/>
  <c r="T231" i="47"/>
  <c r="T205" i="47"/>
  <c r="T218" i="47"/>
  <c r="T176" i="47"/>
  <c r="N172" i="47"/>
  <c r="N184" i="47"/>
  <c r="N232" i="47"/>
  <c r="N231" i="47"/>
  <c r="N191" i="47"/>
  <c r="N197" i="47"/>
  <c r="N217" i="47"/>
  <c r="N173" i="47"/>
  <c r="N181" i="47"/>
  <c r="N198" i="47"/>
  <c r="N228" i="47"/>
  <c r="N174" i="47"/>
  <c r="N180" i="47"/>
  <c r="N200" i="47"/>
  <c r="N236" i="47"/>
  <c r="O174" i="47"/>
  <c r="O168" i="47"/>
  <c r="O204" i="47"/>
  <c r="O191" i="47"/>
  <c r="O186" i="47"/>
  <c r="O216" i="47"/>
  <c r="O235" i="47"/>
  <c r="O228" i="47"/>
  <c r="P204" i="47"/>
  <c r="P180" i="47"/>
  <c r="R181" i="47"/>
  <c r="R196" i="47"/>
  <c r="K226" i="47"/>
  <c r="S203" i="47"/>
  <c r="Q212" i="47"/>
  <c r="I235" i="47"/>
  <c r="I227" i="47"/>
  <c r="I216" i="47"/>
  <c r="I234" i="47"/>
  <c r="I226" i="47"/>
  <c r="I215" i="47"/>
  <c r="I196" i="47"/>
  <c r="I185" i="47"/>
  <c r="I204" i="47"/>
  <c r="I197" i="47"/>
  <c r="I181" i="47"/>
  <c r="I186" i="47"/>
  <c r="I199" i="47"/>
  <c r="I165" i="47"/>
  <c r="I172" i="47"/>
  <c r="I176" i="47"/>
  <c r="I233" i="47"/>
  <c r="I225" i="47"/>
  <c r="I214" i="47"/>
  <c r="I232" i="47"/>
  <c r="I221" i="47"/>
  <c r="I213" i="47"/>
  <c r="I191" i="47"/>
  <c r="I183" i="47"/>
  <c r="I202" i="47"/>
  <c r="I180" i="47"/>
  <c r="I168" i="47"/>
  <c r="I167" i="47"/>
  <c r="I182" i="47"/>
  <c r="I169" i="47"/>
  <c r="I173" i="47"/>
  <c r="I150" i="47"/>
  <c r="I231" i="47"/>
  <c r="I220" i="47"/>
  <c r="I212" i="47"/>
  <c r="I230" i="47"/>
  <c r="I219" i="47"/>
  <c r="I211" i="47"/>
  <c r="I189" i="47"/>
  <c r="I200" i="47"/>
  <c r="I190" i="47"/>
  <c r="I184" i="47"/>
  <c r="I188" i="47"/>
  <c r="I166" i="47"/>
  <c r="I170" i="47"/>
  <c r="I174" i="47"/>
  <c r="I229" i="47"/>
  <c r="I218" i="47"/>
  <c r="I236" i="47"/>
  <c r="I228" i="47"/>
  <c r="I217" i="47"/>
  <c r="I210" i="47"/>
  <c r="I187" i="47"/>
  <c r="I206" i="47"/>
  <c r="I198" i="47"/>
  <c r="I203" i="47"/>
  <c r="I205" i="47"/>
  <c r="I195" i="47"/>
  <c r="I201" i="47"/>
  <c r="I171" i="47"/>
  <c r="I175" i="47"/>
  <c r="V225" i="47"/>
  <c r="V203" i="47"/>
  <c r="V204" i="47"/>
  <c r="V188" i="47"/>
  <c r="V235" i="47"/>
  <c r="V199" i="47"/>
  <c r="V228" i="47"/>
  <c r="V190" i="47"/>
  <c r="V200" i="47"/>
  <c r="V219" i="47"/>
  <c r="V210" i="47"/>
  <c r="V185" i="47"/>
  <c r="V191" i="47"/>
  <c r="V212" i="47"/>
  <c r="V176" i="47"/>
  <c r="V221" i="47"/>
  <c r="V168" i="47"/>
  <c r="V174" i="47"/>
  <c r="V229" i="47"/>
  <c r="V234" i="47"/>
  <c r="V232" i="47"/>
  <c r="V218" i="47"/>
  <c r="V213" i="47"/>
  <c r="V195" i="47"/>
  <c r="V205" i="47"/>
  <c r="V220" i="47"/>
  <c r="V171" i="47"/>
  <c r="V202" i="47"/>
  <c r="V216" i="47"/>
  <c r="V196" i="47"/>
  <c r="V217" i="47"/>
  <c r="V227" i="47"/>
  <c r="V172" i="47"/>
  <c r="V233" i="47"/>
  <c r="V189" i="47"/>
  <c r="V165" i="47"/>
  <c r="V167" i="47"/>
  <c r="V173" i="47"/>
  <c r="V230" i="47"/>
  <c r="V214" i="47"/>
  <c r="V187" i="47"/>
  <c r="V206" i="47"/>
  <c r="V166" i="47"/>
  <c r="V198" i="47"/>
  <c r="V226" i="47"/>
  <c r="V182" i="47"/>
  <c r="V170" i="47"/>
  <c r="V183" i="47"/>
  <c r="V201" i="47"/>
  <c r="V169" i="47"/>
  <c r="M231" i="47"/>
  <c r="M219" i="47"/>
  <c r="M198" i="47"/>
  <c r="M165" i="47"/>
  <c r="M218" i="47"/>
  <c r="M210" i="47"/>
  <c r="M181" i="47"/>
  <c r="M172" i="47"/>
  <c r="M216" i="47"/>
  <c r="M196" i="47"/>
  <c r="M173" i="47"/>
  <c r="M214" i="47"/>
  <c r="M191" i="47"/>
  <c r="M199" i="47"/>
  <c r="M174" i="47"/>
  <c r="M220" i="47"/>
  <c r="M211" i="47"/>
  <c r="M205" i="47"/>
  <c r="M171" i="47"/>
  <c r="M236" i="47"/>
  <c r="M187" i="47"/>
  <c r="M184" i="47"/>
  <c r="M176" i="47"/>
  <c r="M234" i="47"/>
  <c r="M185" i="47"/>
  <c r="M201" i="47"/>
  <c r="M167" i="47"/>
  <c r="M232" i="47"/>
  <c r="M183" i="47"/>
  <c r="M182" i="47"/>
  <c r="M212" i="47"/>
  <c r="M189" i="47"/>
  <c r="M188" i="47"/>
  <c r="M175" i="47"/>
  <c r="M228" i="47"/>
  <c r="M204" i="47"/>
  <c r="M203" i="47"/>
  <c r="M235" i="47"/>
  <c r="M226" i="47"/>
  <c r="M202" i="47"/>
  <c r="M186" i="47"/>
  <c r="M233" i="47"/>
  <c r="M221" i="47"/>
  <c r="M200" i="47"/>
  <c r="M166" i="47"/>
  <c r="M230" i="47"/>
  <c r="M206" i="47"/>
  <c r="M180" i="47"/>
  <c r="M229" i="47"/>
  <c r="M217" i="47"/>
  <c r="M197" i="47"/>
  <c r="M168" i="47"/>
  <c r="M227" i="47"/>
  <c r="M215" i="47"/>
  <c r="M195" i="47"/>
  <c r="M169" i="47"/>
  <c r="M225" i="47"/>
  <c r="M213" i="47"/>
  <c r="M190" i="47"/>
  <c r="M170" i="47"/>
  <c r="K176" i="47"/>
  <c r="K191" i="47"/>
  <c r="K216" i="47"/>
  <c r="K230" i="47"/>
  <c r="K200" i="47"/>
  <c r="K205" i="47"/>
  <c r="K229" i="47"/>
  <c r="K181" i="47"/>
  <c r="K203" i="47"/>
  <c r="K227" i="47"/>
  <c r="K174" i="47"/>
  <c r="K183" i="47"/>
  <c r="K190" i="47"/>
  <c r="K213" i="47"/>
  <c r="K168" i="47"/>
  <c r="K199" i="47"/>
  <c r="K220" i="47"/>
  <c r="K234" i="47"/>
  <c r="K165" i="47"/>
  <c r="K202" i="47"/>
  <c r="K188" i="47"/>
  <c r="K235" i="47"/>
  <c r="K175" i="47"/>
  <c r="K180" i="47"/>
  <c r="K210" i="47"/>
  <c r="K221" i="47"/>
  <c r="K173" i="47"/>
  <c r="K206" i="47"/>
  <c r="K211" i="47"/>
  <c r="K219" i="47"/>
  <c r="K172" i="47"/>
  <c r="K196" i="47"/>
  <c r="K218" i="47"/>
  <c r="K232" i="47"/>
  <c r="K170" i="47"/>
  <c r="K187" i="47"/>
  <c r="K195" i="47"/>
  <c r="K215" i="47"/>
  <c r="L81" i="47"/>
  <c r="L213" i="47"/>
  <c r="L203" i="47"/>
  <c r="L172" i="47"/>
  <c r="L173" i="47"/>
  <c r="L229" i="47"/>
  <c r="L189" i="47"/>
  <c r="L190" i="47"/>
  <c r="L236" i="47"/>
  <c r="L218" i="47"/>
  <c r="L187" i="47"/>
  <c r="L188" i="47"/>
  <c r="L234" i="47"/>
  <c r="L214" i="47"/>
  <c r="L185" i="47"/>
  <c r="L184" i="47"/>
  <c r="L210" i="47"/>
  <c r="L191" i="47"/>
  <c r="L180" i="47"/>
  <c r="L230" i="47"/>
  <c r="L220" i="47"/>
  <c r="L206" i="47"/>
  <c r="L169" i="47"/>
  <c r="L228" i="47"/>
  <c r="L212" i="47"/>
  <c r="L204" i="47"/>
  <c r="L168" i="47"/>
  <c r="L226" i="47"/>
  <c r="L211" i="47"/>
  <c r="L202" i="47"/>
  <c r="L174" i="47"/>
  <c r="L232" i="47"/>
  <c r="L231" i="47"/>
  <c r="L183" i="47"/>
  <c r="L166" i="47"/>
  <c r="L219" i="47"/>
  <c r="L225" i="47"/>
  <c r="L198" i="47"/>
  <c r="L171" i="47"/>
  <c r="L217" i="47"/>
  <c r="L197" i="47"/>
  <c r="L176" i="47"/>
  <c r="L215" i="47"/>
  <c r="L205" i="47"/>
  <c r="L186" i="47"/>
  <c r="L167" i="47"/>
  <c r="L221" i="47"/>
  <c r="L233" i="47"/>
  <c r="L200" i="47"/>
  <c r="L165" i="47"/>
  <c r="L235" i="47"/>
  <c r="L201" i="47"/>
  <c r="L181" i="47"/>
  <c r="L175" i="47"/>
  <c r="L227" i="47"/>
  <c r="L199" i="47"/>
  <c r="L195" i="47"/>
  <c r="L170" i="47"/>
  <c r="L216" i="47"/>
  <c r="L196" i="47"/>
  <c r="L182" i="47"/>
  <c r="T202" i="47"/>
  <c r="P234" i="47"/>
  <c r="P221" i="47"/>
  <c r="V175" i="47"/>
  <c r="Q205" i="47"/>
  <c r="S185" i="47"/>
  <c r="R214" i="47"/>
  <c r="R221" i="47"/>
  <c r="R180" i="47"/>
  <c r="K233" i="47"/>
  <c r="K186" i="47"/>
  <c r="K189" i="47"/>
  <c r="K169" i="47"/>
  <c r="S220" i="47"/>
  <c r="S210" i="47"/>
  <c r="V186" i="47"/>
  <c r="Q219" i="47"/>
  <c r="U188" i="47"/>
  <c r="T228" i="47"/>
  <c r="T230" i="47"/>
  <c r="T214" i="47"/>
  <c r="T225" i="47"/>
  <c r="T233" i="47"/>
  <c r="T171" i="47"/>
  <c r="T188" i="47"/>
  <c r="T215" i="47"/>
  <c r="T217" i="47"/>
  <c r="T219" i="47"/>
  <c r="T211" i="47"/>
  <c r="N189" i="47"/>
  <c r="N195" i="47"/>
  <c r="N211" i="47"/>
  <c r="N166" i="47"/>
  <c r="N183" i="47"/>
  <c r="N204" i="47"/>
  <c r="N214" i="47"/>
  <c r="N169" i="47"/>
  <c r="N187" i="47"/>
  <c r="N206" i="47"/>
  <c r="N216" i="47"/>
  <c r="N175" i="47"/>
  <c r="N199" i="47"/>
  <c r="N226" i="47"/>
  <c r="N218" i="47"/>
  <c r="O166" i="47"/>
  <c r="O169" i="47"/>
  <c r="O189" i="47"/>
  <c r="O199" i="47"/>
  <c r="O190" i="47"/>
  <c r="O220" i="47"/>
  <c r="O213" i="47"/>
  <c r="V181" i="47"/>
  <c r="S205" i="47"/>
  <c r="K231" i="47"/>
  <c r="S212" i="47"/>
  <c r="U191" i="47"/>
  <c r="R68" i="47"/>
  <c r="R228" i="47"/>
  <c r="R191" i="47"/>
  <c r="R203" i="47"/>
  <c r="R227" i="47"/>
  <c r="R236" i="47"/>
  <c r="R234" i="47"/>
  <c r="R175" i="47"/>
  <c r="R215" i="47"/>
  <c r="R170" i="47"/>
  <c r="R218" i="47"/>
  <c r="R189" i="47"/>
  <c r="R176" i="47"/>
  <c r="R202" i="47"/>
  <c r="R210" i="47"/>
  <c r="R220" i="47"/>
  <c r="R233" i="47"/>
  <c r="R216" i="47"/>
  <c r="R200" i="47"/>
  <c r="R235" i="47"/>
  <c r="R199" i="47"/>
  <c r="R184" i="47"/>
  <c r="R197" i="47"/>
  <c r="R166" i="47"/>
  <c r="R212" i="47"/>
  <c r="R225" i="47"/>
  <c r="R188" i="47"/>
  <c r="R172" i="47"/>
  <c r="R165" i="47"/>
  <c r="R211" i="47"/>
  <c r="R182" i="47"/>
  <c r="R229" i="47"/>
  <c r="R171" i="47"/>
  <c r="R168" i="47"/>
  <c r="R190" i="47"/>
  <c r="R201" i="47"/>
  <c r="R186" i="47"/>
  <c r="R219" i="47"/>
  <c r="R173" i="47"/>
  <c r="R230" i="47"/>
  <c r="R205" i="47"/>
  <c r="R231" i="47"/>
  <c r="R217" i="47"/>
  <c r="O98" i="47"/>
  <c r="O234" i="47"/>
  <c r="O226" i="47"/>
  <c r="O215" i="47"/>
  <c r="O233" i="47"/>
  <c r="O225" i="47"/>
  <c r="O214" i="47"/>
  <c r="O195" i="47"/>
  <c r="O184" i="47"/>
  <c r="O201" i="47"/>
  <c r="O206" i="47"/>
  <c r="O200" i="47"/>
  <c r="O202" i="47"/>
  <c r="O165" i="47"/>
  <c r="O172" i="47"/>
  <c r="O175" i="47"/>
  <c r="O230" i="47"/>
  <c r="O219" i="47"/>
  <c r="O211" i="47"/>
  <c r="O229" i="47"/>
  <c r="O218" i="47"/>
  <c r="O210" i="47"/>
  <c r="O188" i="47"/>
  <c r="O205" i="47"/>
  <c r="O196" i="47"/>
  <c r="O182" i="47"/>
  <c r="O185" i="47"/>
  <c r="O187" i="47"/>
  <c r="O173" i="47"/>
  <c r="O167" i="47"/>
  <c r="O170" i="47"/>
  <c r="P220" i="47"/>
  <c r="P201" i="47"/>
  <c r="P166" i="47"/>
  <c r="P233" i="47"/>
  <c r="P210" i="47"/>
  <c r="P236" i="47"/>
  <c r="P195" i="47"/>
  <c r="P184" i="47"/>
  <c r="P188" i="47"/>
  <c r="P225" i="47"/>
  <c r="P229" i="47"/>
  <c r="P228" i="47"/>
  <c r="P232" i="47"/>
  <c r="P174" i="47"/>
  <c r="P191" i="47"/>
  <c r="P205" i="47"/>
  <c r="P203" i="47"/>
  <c r="P235" i="47"/>
  <c r="P212" i="47"/>
  <c r="P186" i="47"/>
  <c r="P190" i="47"/>
  <c r="P214" i="47"/>
  <c r="P172" i="47"/>
  <c r="P197" i="47"/>
  <c r="P181" i="47"/>
  <c r="P230" i="47"/>
  <c r="P176" i="47"/>
  <c r="P231" i="47"/>
  <c r="P215" i="47"/>
  <c r="P189" i="47"/>
  <c r="P218" i="47"/>
  <c r="P171" i="47"/>
  <c r="P198" i="47"/>
  <c r="P183" i="47"/>
  <c r="P196" i="47"/>
  <c r="P199" i="47"/>
  <c r="P167" i="47"/>
  <c r="P175" i="47"/>
  <c r="P219" i="47"/>
  <c r="P169" i="47"/>
  <c r="P173" i="47"/>
  <c r="P168" i="47"/>
  <c r="P217" i="47"/>
  <c r="P211" i="47"/>
  <c r="P227" i="47"/>
  <c r="V184" i="47"/>
  <c r="Q187" i="47"/>
  <c r="U183" i="47"/>
  <c r="R204" i="47"/>
  <c r="R195" i="47"/>
  <c r="K236" i="47"/>
  <c r="K225" i="47"/>
  <c r="K201" i="47"/>
  <c r="K185" i="47"/>
  <c r="S233" i="47"/>
  <c r="S201" i="47"/>
  <c r="S200" i="47"/>
  <c r="V215" i="47"/>
  <c r="R183" i="47"/>
  <c r="T200" i="47"/>
  <c r="T175" i="47"/>
  <c r="T210" i="47"/>
  <c r="T234" i="47"/>
  <c r="T236" i="47"/>
  <c r="T191" i="47"/>
  <c r="T195" i="47"/>
  <c r="T167" i="47"/>
  <c r="T174" i="47"/>
  <c r="T172" i="47"/>
  <c r="T183" i="47"/>
  <c r="N170" i="47"/>
  <c r="N182" i="47"/>
  <c r="N202" i="47"/>
  <c r="N212" i="47"/>
  <c r="N167" i="47"/>
  <c r="N203" i="47"/>
  <c r="N210" i="47"/>
  <c r="N225" i="47"/>
  <c r="N165" i="47"/>
  <c r="N205" i="47"/>
  <c r="N213" i="47"/>
  <c r="N227" i="47"/>
  <c r="N176" i="47"/>
  <c r="N221" i="47"/>
  <c r="N229" i="47"/>
  <c r="O171" i="47"/>
  <c r="O183" i="47"/>
  <c r="O180" i="47"/>
  <c r="O203" i="47"/>
  <c r="O197" i="47"/>
  <c r="O227" i="47"/>
  <c r="O217" i="47"/>
  <c r="O236" i="47"/>
  <c r="P202" i="47"/>
  <c r="V211" i="47"/>
  <c r="T213" i="47"/>
  <c r="R169" i="47"/>
  <c r="K212" i="47"/>
  <c r="K171" i="47"/>
  <c r="S188" i="47"/>
  <c r="T204" i="47"/>
  <c r="P187" i="47"/>
  <c r="P185" i="47"/>
  <c r="P200" i="47"/>
  <c r="V236" i="47"/>
  <c r="R174" i="47"/>
  <c r="T203" i="47"/>
  <c r="R185" i="47"/>
  <c r="R187" i="47"/>
  <c r="K228" i="47"/>
  <c r="K214" i="47"/>
  <c r="K204" i="47"/>
  <c r="K167" i="47"/>
  <c r="S184" i="47"/>
  <c r="S170" i="47"/>
  <c r="S173" i="47"/>
  <c r="Q172" i="47"/>
  <c r="R213" i="47"/>
  <c r="P206" i="47"/>
  <c r="T206" i="47"/>
  <c r="T165" i="47"/>
  <c r="T180" i="47"/>
  <c r="T184" i="47"/>
  <c r="T199" i="47"/>
  <c r="T201" i="47"/>
  <c r="T186" i="47"/>
  <c r="T190" i="47"/>
  <c r="T198" i="47"/>
  <c r="T232" i="47"/>
  <c r="N171" i="47"/>
  <c r="N201" i="47"/>
  <c r="N234" i="47"/>
  <c r="N220" i="47"/>
  <c r="N168" i="47"/>
  <c r="N186" i="47"/>
  <c r="N215" i="47"/>
  <c r="N233" i="47"/>
  <c r="N196" i="47"/>
  <c r="N188" i="47"/>
  <c r="N219" i="47"/>
  <c r="N235" i="47"/>
  <c r="N185" i="47"/>
  <c r="N190" i="47"/>
  <c r="O176" i="47"/>
  <c r="O181" i="47"/>
  <c r="O198" i="47"/>
  <c r="O212" i="47"/>
  <c r="O231" i="47"/>
  <c r="O221" i="47"/>
  <c r="T197" i="47"/>
  <c r="P213" i="47"/>
  <c r="Q184" i="47"/>
  <c r="R232" i="47"/>
  <c r="R198" i="47"/>
  <c r="K184" i="47"/>
  <c r="S234" i="47"/>
  <c r="V197" i="47"/>
  <c r="U83" i="47"/>
  <c r="AM204" i="79"/>
  <c r="AM206" i="79" s="1"/>
  <c r="J104" i="43"/>
  <c r="I104" i="43"/>
  <c r="R75" i="43"/>
  <c r="R66" i="43"/>
  <c r="R69" i="43"/>
  <c r="R60" i="43"/>
  <c r="R72" i="43"/>
  <c r="Q82" i="47"/>
  <c r="P83" i="47"/>
  <c r="AM391" i="46"/>
  <c r="AM393" i="46" s="1"/>
  <c r="U63" i="47"/>
  <c r="U71" i="47"/>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Q153" i="47"/>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E43" i="43" l="1"/>
  <c r="H19" i="43"/>
  <c r="W228" i="47"/>
  <c r="W188" i="47"/>
  <c r="W206" i="47"/>
  <c r="W174" i="47"/>
  <c r="W189" i="47"/>
  <c r="W212" i="47"/>
  <c r="W173" i="47"/>
  <c r="W168" i="47"/>
  <c r="W191" i="47"/>
  <c r="W214" i="47"/>
  <c r="W172" i="47"/>
  <c r="W181" i="47"/>
  <c r="W196" i="47"/>
  <c r="W216" i="47"/>
  <c r="W175" i="47"/>
  <c r="W205" i="47"/>
  <c r="W187" i="47"/>
  <c r="W236" i="47"/>
  <c r="W170" i="47"/>
  <c r="W190" i="47"/>
  <c r="W211" i="47"/>
  <c r="W220" i="47"/>
  <c r="W169" i="47"/>
  <c r="W180" i="47"/>
  <c r="W225" i="47"/>
  <c r="W165" i="47"/>
  <c r="W197" i="47"/>
  <c r="W215" i="47"/>
  <c r="W227" i="47"/>
  <c r="W195" i="47"/>
  <c r="W184" i="47"/>
  <c r="W171" i="47"/>
  <c r="W203" i="47"/>
  <c r="W210" i="47"/>
  <c r="W218" i="47"/>
  <c r="W166" i="47"/>
  <c r="W200" i="47"/>
  <c r="W219" i="47"/>
  <c r="W231" i="47"/>
  <c r="W182" i="47"/>
  <c r="W202" i="47"/>
  <c r="W233" i="47"/>
  <c r="W199" i="47"/>
  <c r="W204" i="47"/>
  <c r="W226" i="47"/>
  <c r="W235" i="47"/>
  <c r="W232" i="47"/>
  <c r="W221" i="47"/>
  <c r="W213" i="47"/>
  <c r="W201" i="47"/>
  <c r="W198" i="47"/>
  <c r="W229" i="47"/>
  <c r="W230" i="47"/>
  <c r="W167" i="47"/>
  <c r="W183" i="47"/>
  <c r="W176" i="47"/>
  <c r="W186" i="47"/>
  <c r="W185" i="47"/>
  <c r="W234" i="47"/>
  <c r="W217" i="47"/>
  <c r="M104" i="43"/>
  <c r="W161" i="47"/>
  <c r="U57" i="47"/>
  <c r="U59" i="47" s="1"/>
  <c r="U72" i="47" s="1"/>
  <c r="U74" i="47" s="1"/>
  <c r="U87" i="47" s="1"/>
  <c r="U89" i="47" s="1"/>
  <c r="U102" i="47" s="1"/>
  <c r="M103" i="43"/>
  <c r="W27" i="47"/>
  <c r="C105" i="43" s="1"/>
  <c r="C106"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0" i="43" l="1"/>
  <c r="G40" i="43" s="1"/>
  <c r="F41" i="43"/>
  <c r="G41" i="43" s="1"/>
  <c r="F36" i="43"/>
  <c r="G36" i="43" s="1"/>
  <c r="F42" i="43"/>
  <c r="G42" i="43" s="1"/>
  <c r="Q85" i="43"/>
  <c r="M164" i="47"/>
  <c r="M177" i="47" s="1"/>
  <c r="M179" i="47" s="1"/>
  <c r="M192" i="47" s="1"/>
  <c r="M194" i="47" s="1"/>
  <c r="M207" i="47" s="1"/>
  <c r="M209" i="47" s="1"/>
  <c r="M222" i="47" s="1"/>
  <c r="M224" i="47" s="1"/>
  <c r="M237" i="47" s="1"/>
  <c r="H84" i="43" s="1"/>
  <c r="H85" i="43" s="1"/>
  <c r="O164" i="47"/>
  <c r="O177" i="47" s="1"/>
  <c r="O179" i="47" s="1"/>
  <c r="O192" i="47" s="1"/>
  <c r="O194" i="47" s="1"/>
  <c r="O207" i="47" s="1"/>
  <c r="O209" i="47" s="1"/>
  <c r="O222" i="47" s="1"/>
  <c r="O224" i="47" s="1"/>
  <c r="O237" i="47" s="1"/>
  <c r="J84" i="43" s="1"/>
  <c r="J85" i="43" s="1"/>
  <c r="F37" i="43"/>
  <c r="G37" i="43" s="1"/>
  <c r="F39" i="43"/>
  <c r="G39" i="43" s="1"/>
  <c r="F38" i="43"/>
  <c r="G38" i="43" s="1"/>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D85" i="43" s="1"/>
  <c r="E85" i="43" l="1"/>
  <c r="F30" i="43"/>
  <c r="G30" i="43" s="1"/>
  <c r="F35" i="43"/>
  <c r="G35" i="43" s="1"/>
  <c r="F29" i="43"/>
  <c r="L164" i="47"/>
  <c r="L177" i="47" s="1"/>
  <c r="L179" i="47" s="1"/>
  <c r="L192" i="47" s="1"/>
  <c r="L194" i="47" s="1"/>
  <c r="L207" i="47" s="1"/>
  <c r="L209" i="47" s="1"/>
  <c r="L222" i="47" s="1"/>
  <c r="L224" i="47" s="1"/>
  <c r="L237" i="47" s="1"/>
  <c r="G84" i="43" s="1"/>
  <c r="F34" i="43"/>
  <c r="G34" i="43" s="1"/>
  <c r="F33" i="43"/>
  <c r="G33" i="43" s="1"/>
  <c r="W42" i="47"/>
  <c r="D105" i="43" s="1"/>
  <c r="K42" i="47"/>
  <c r="F32" i="43" l="1"/>
  <c r="G32" i="43" s="1"/>
  <c r="G85" i="43"/>
  <c r="G29" i="43"/>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W89" i="47"/>
  <c r="W102" i="47" s="1"/>
  <c r="G105" i="43"/>
  <c r="R84" i="43" l="1"/>
  <c r="H21" i="43" s="1"/>
  <c r="H22" i="43" s="1"/>
  <c r="F31" i="43"/>
  <c r="F85" i="43"/>
  <c r="G106" i="43"/>
  <c r="W104" i="47"/>
  <c r="W117" i="47" s="1"/>
  <c r="H105" i="43"/>
  <c r="H106" i="43" s="1"/>
  <c r="G31" i="43" l="1"/>
  <c r="G43" i="43" s="1"/>
  <c r="F43" i="43"/>
  <c r="R85" i="43"/>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tc={BBB119D9-94BD-4FD3-89A9-E9A52844ED8A}</author>
  </authors>
  <commentList>
    <comment ref="L34" authorId="0" shapeId="0" xr:uid="{BBB119D9-94BD-4FD3-89A9-E9A52844ED8A}">
      <text>
        <t>[Threaded comment]
Your version of Excel allows you to read this threaded comment; however, any edits to it will get removed if the file is opened in a newer version of Excel. Learn more: https://go.microsoft.com/fwlink/?linkid=870924
Comment:
    billed/kWh</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<sst xmlns="http://schemas.openxmlformats.org/spreadsheetml/2006/main" count="3591" uniqueCount="807">
  <si>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</si>
  <si>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</si>
  <si>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</si>
  <si>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</si>
  <si>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</si>
  <si>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</si>
  <si>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</si>
  <si>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</si>
  <si>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</si>
  <si>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</si>
  <si>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</si>
  <si>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</si>
  <si>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</si>
  <si>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</si>
  <si>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</si>
  <si>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</si>
  <si>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</si>
  <si>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</si>
  <si>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</si>
  <si>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</si>
  <si>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</si>
  <si>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</si>
  <si>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</si>
  <si>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</si>
  <si>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</si>
  <si>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</si>
  <si>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</si>
  <si>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</si>
  <si>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</si>
  <si>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</si>
  <si>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</si>
  <si>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</si>
  <si>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</si>
  <si>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</si>
  <si>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</si>
  <si>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</si>
  <si>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</si>
  <si>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</si>
  <si>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</si>
  <si>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</si>
  <si>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</si>
  <si>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</si>
  <si>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</si>
  <si>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</si>
  <si>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</si>
  <si>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</si>
  <si>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</si>
  <si>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</si>
  <si>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</si>
  <si>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</si>
  <si>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</si>
  <si>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</si>
  <si>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</si>
  <si>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</si>
  <si>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</si>
  <si>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</si>
  <si>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</si>
  <si>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</si>
  <si>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</si>
  <si>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</si>
  <si>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</si>
  <si>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</si>
  <si>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</si>
  <si>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</si>
  <si>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</si>
  <si>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</si>
  <si>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</si>
  <si>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</si>
  <si>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</si>
  <si>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</si>
  <si>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</si>
  <si>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</si>
  <si>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</si>
  <si>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</si>
  <si>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</si>
  <si>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</si>
  <si>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</si>
  <si>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</si>
  <si>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</si>
  <si>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</si>
  <si>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</si>
  <si>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</si>
  <si>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</si>
  <si>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</si>
  <si>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</si>
  <si>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</si>
  <si>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</si>
  <si>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</si>
  <si>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</si>
  <si>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</si>
  <si>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</si>
  <si>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</si>
  <si>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</si>
  <si>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</si>
  <si>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</si>
  <si>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</si>
  <si>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</si>
  <si>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</si>
  <si>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</si>
  <si>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</si>
  <si>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</si>
  <si>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</si>
  <si>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</si>
  <si>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</si>
  <si>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</si>
  <si>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</si>
  <si>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</si>
  <si>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</si>
  <si>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</si>
  <si>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</si>
  <si>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</si>
  <si>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</si>
  <si>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</si>
  <si>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</si>
  <si>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</si>
  <si>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</si>
  <si>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</si>
  <si>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</si>
  <si>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</si>
  <si>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</si>
  <si>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</si>
  <si>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</si>
  <si>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</si>
  <si>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</si>
  <si>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</si>
  <si>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</si>
  <si>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</si>
  <si>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</si>
  <si>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</si>
  <si>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</si>
  <si>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</si>
  <si>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</si>
  <si>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</si>
  <si>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</si>
  <si>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</si>
  <si>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</si>
  <si>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</si>
  <si>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</si>
  <si>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</si>
  <si>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</si>
  <si>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</si>
  <si>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</si>
  <si>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</si>
  <si>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</si>
  <si>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</si>
  <si>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</si>
  <si>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</si>
  <si>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</si>
  <si>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</si>
  <si>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</si>
  <si>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</si>
  <si>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</si>
  <si>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</si>
  <si>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</si>
  <si>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</si>
  <si>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</si>
  <si>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</si>
  <si>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</si>
  <si>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</si>
  <si>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</si>
  <si>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</si>
  <si>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</si>
  <si>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</si>
  <si>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</si>
  <si>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</si>
  <si>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</si>
  <si>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</si>
  <si>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</si>
  <si>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</si>
  <si>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</si>
  <si>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</si>
  <si>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</si>
  <si>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</si>
  <si>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</si>
  <si>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</si>
  <si>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</si>
  <si>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</si>
  <si>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</si>
  <si>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</si>
  <si>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</si>
  <si>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</si>
  <si>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</si>
  <si>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</si>
  <si>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</si>
  <si>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</si>
  <si>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</si>
  <si>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</si>
  <si>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</si>
  <si>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</si>
  <si>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</si>
  <si>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</si>
  <si>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</si>
  <si>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</si>
  <si>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</si>
  <si>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</si>
  <si>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</si>
  <si>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</si>
  <si>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</si>
  <si>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</si>
  <si>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</si>
  <si>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</si>
  <si>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</si>
  <si>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</si>
  <si>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</si>
  <si>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</si>
  <si>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</si>
  <si>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</si>
  <si>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</si>
  <si>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</si>
  <si>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</si>
  <si>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</si>
  <si>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</si>
  <si>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</si>
  <si>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</si>
  <si>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</si>
  <si>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</si>
  <si>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</si>
  <si>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</si>
  <si>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</si>
  <si>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</si>
  <si>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</si>
  <si>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</si>
  <si>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</si>
  <si>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</si>
  <si>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</si>
  <si>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</si>
  <si>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</si>
  <si>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</si>
  <si>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</si>
  <si>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</si>
  <si>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</si>
  <si>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</si>
  <si>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</si>
  <si>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</si>
  <si>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</si>
  <si>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</si>
  <si>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</si>
  <si>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</si>
  <si>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</si>
  <si>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</si>
  <si>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</si>
  <si>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</si>
  <si>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</si>
  <si>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</si>
  <si>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</si>
  <si>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</si>
  <si>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</si>
  <si>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</si>
  <si>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</si>
  <si>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</si>
  <si>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</si>
  <si>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</si>
  <si>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</si>
  <si>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</si>
  <si>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</si>
  <si>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</si>
  <si>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</si>
  <si>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</si>
  <si>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</si>
  <si>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</si>
  <si>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</si>
  <si>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</si>
  <si>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</si>
  <si>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</si>
  <si>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</si>
  <si>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</si>
  <si>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</si>
  <si>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</si>
  <si>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</si>
  <si>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</si>
  <si>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</si>
  <si>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</si>
  <si>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</si>
  <si>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</si>
  <si>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</si>
  <si>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</si>
  <si>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</si>
  <si>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</si>
  <si>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</si>
  <si>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</si>
  <si>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</si>
  <si>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</si>
  <si>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</si>
  <si>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</si>
  <si>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</si>
  <si>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</si>
  <si>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</si>
  <si>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</si>
  <si>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</si>
  <si>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</si>
  <si>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</si>
  <si>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</si>
  <si>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</si>
  <si>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</si>
  <si>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</si>
  <si>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</si>
  <si>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</si>
  <si>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</si>
  <si>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</si>
  <si>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</si>
  <si>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</si>
  <si>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</si>
  <si>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</si>
  <si>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</si>
  <si>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</si>
  <si>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</si>
  <si>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</si>
  <si>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</si>
  <si>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</si>
  <si>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</si>
  <si>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</si>
  <si>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</si>
  <si>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</si>
  <si>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</si>
  <si>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</si>
  <si>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</si>
  <si>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</si>
  <si>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</si>
  <si>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</si>
  <si>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</si>
  <si>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</si>
  <si>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</si>
  <si>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</si>
  <si>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</si>
  <si>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</si>
  <si>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</si>
  <si>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</si>
  <si>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</si>
  <si>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</si>
  <si>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</si>
  <si>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</si>
  <si>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</si>
  <si>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</si>
  <si>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</si>
  <si>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</si>
  <si>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</si>
  <si>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</si>
  <si>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</si>
  <si>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</si>
  <si>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</si>
  <si>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</si>
  <si>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</si>
  <si>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</si>
  <si>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</si>
  <si>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</si>
  <si>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</si>
  <si>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</si>
  <si>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</si>
  <si>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</si>
  <si>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</si>
  <si>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</si>
  <si>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</si>
  <si>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</si>
  <si>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</si>
  <si>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</si>
  <si>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</si>
  <si>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</si>
  <si>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</si>
  <si>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</si>
  <si>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</si>
  <si>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</si>
  <si>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</si>
  <si>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</si>
  <si>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</si>
  <si>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</si>
  <si>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</si>
  <si>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</si>
  <si>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</si>
  <si>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</si>
  <si>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</si>
  <si>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</si>
  <si>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</si>
  <si>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</si>
  <si>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</si>
  <si>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</si>
  <si>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</si>
  <si>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</si>
  <si>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</si>
  <si>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</si>
  <si>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</si>
  <si>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</si>
  <si>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</si>
  <si>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</si>
  <si>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</si>
  <si>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</si>
  <si>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</si>
  <si>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</si>
  <si>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</si>
  <si>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</si>
  <si>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</si>
  <si>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</si>
  <si>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</si>
  <si>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</si>
  <si>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</si>
  <si>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</si>
  <si>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</si>
  <si>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</si>
  <si>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</si>
  <si>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</si>
  <si>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</si>
  <si>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</si>
  <si>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</si>
  <si>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</si>
  <si>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</si>
  <si>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</si>
  <si>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</si>
  <si>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</si>
  <si>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</si>
  <si>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</si>
  <si>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</si>
  <si>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</si>
  <si>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</si>
  <si>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</si>
  <si>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</si>
  <si>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</si>
  <si>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</si>
  <si>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</si>
  <si>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</si>
  <si>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</si>
  <si>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</si>
  <si>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</si>
  <si>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</si>
  <si>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</si>
  <si>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</si>
  <si>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</si>
  <si>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</si>
  <si>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</si>
  <si>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</si>
  <si>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</si>
  <si>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</si>
  <si>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</si>
  <si>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</si>
  <si>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</si>
  <si>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</si>
  <si>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</si>
  <si>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</si>
  <si>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</si>
  <si>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</si>
  <si>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</si>
  <si>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</si>
  <si>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</si>
  <si>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</si>
  <si>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</si>
  <si>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</si>
  <si>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</si>
  <si>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</si>
  <si>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</si>
  <si>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</si>
  <si>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</si>
  <si>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</si>
  <si>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</si>
  <si>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</si>
  <si>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</si>
  <si>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</si>
  <si>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</si>
  <si>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</si>
  <si>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</si>
  <si>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</si>
  <si>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</si>
  <si>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</si>
  <si>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</si>
  <si>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</si>
  <si>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</si>
  <si>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</si>
  <si>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</si>
  <si>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</si>
  <si>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</si>
  <si>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</si>
  <si>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</si>
  <si>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</si>
  <si>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</si>
  <si>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</si>
  <si>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</si>
  <si>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</si>
  <si>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</si>
  <si>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</si>
  <si>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</si>
  <si>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</si>
  <si>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</si>
  <si>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</si>
  <si>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</si>
  <si>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</si>
  <si>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</si>
  <si>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</si>
  <si>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</si>
  <si>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</si>
  <si>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</si>
  <si>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</si>
  <si>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</si>
  <si>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</si>
  <si>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</si>
  <si>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</si>
  <si>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</si>
  <si>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</si>
  <si>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</si>
  <si>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</si>
  <si>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</si>
  <si>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</si>
  <si>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</si>
  <si>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</si>
  <si>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</si>
  <si>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</si>
  <si>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</si>
  <si>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</si>
  <si>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</si>
  <si>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</si>
  <si>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</si>
  <si>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</si>
  <si>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</si>
  <si>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</si>
  <si>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</si>
  <si>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</si>
  <si>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</si>
  <si>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</si>
  <si>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</si>
  <si>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</si>
  <si>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</si>
  <si>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</si>
  <si>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</si>
  <si>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</si>
  <si>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</si>
  <si>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</si>
  <si>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</si>
  <si>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</si>
  <si>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</si>
  <si>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</si>
  <si>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</si>
  <si>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</si>
  <si>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</si>
  <si>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</si>
  <si>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</si>
  <si>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</si>
  <si>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</si>
  <si>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</si>
  <si>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</si>
  <si>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</si>
  <si>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</si>
  <si>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</si>
  <si>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</si>
  <si>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</si>
  <si>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</si>
  <si>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</si>
  <si>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</si>
  <si>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</si>
  <si>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</si>
  <si>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</si>
  <si>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</si>
  <si>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</si>
  <si>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</si>
  <si>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</si>
  <si>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</si>
  <si>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</si>
  <si>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</si>
  <si>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</si>
  <si>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</si>
  <si>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</si>
  <si>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</si>
  <si>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</si>
  <si>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</si>
  <si>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</si>
  <si>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</si>
  <si>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</si>
  <si>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</si>
  <si>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</si>
  <si>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</si>
  <si>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</si>
  <si>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</si>
  <si>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</si>
  <si>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</si>
  <si>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</si>
  <si>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</si>
  <si>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</si>
  <si>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</si>
  <si>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</si>
  <si>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</si>
  <si>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</si>
  <si>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</si>
  <si>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</si>
  <si>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</si>
  <si>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</si>
  <si>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</si>
  <si>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</si>
  <si>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</si>
  <si>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</si>
  <si>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</si>
  <si>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</si>
  <si>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</si>
  <si>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</si>
  <si>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</si>
  <si>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</si>
  <si>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</si>
  <si>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</si>
  <si>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</si>
  <si>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</si>
  <si>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</si>
  <si>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</si>
  <si>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</si>
  <si>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</si>
  <si>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</si>
  <si>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</si>
  <si>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</si>
  <si>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</si>
  <si>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</si>
  <si>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</si>
  <si>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</si>
  <si>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</si>
  <si>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</si>
  <si>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</si>
  <si>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</si>
  <si>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</si>
  <si>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</si>
  <si>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</si>
  <si>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</si>
  <si>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</si>
  <si>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</si>
  <si>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</si>
  <si>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</si>
  <si>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</si>
  <si>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</si>
  <si>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</si>
  <si>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</si>
  <si>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</si>
  <si>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</si>
  <si>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</si>
  <si>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</si>
  <si>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</si>
  <si>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</si>
  <si>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</si>
  <si>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</si>
  <si>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</si>
  <si>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</si>
  <si>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</si>
  <si>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</si>
  <si>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</si>
  <si>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</si>
  <si>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</si>
  <si>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</si>
  <si>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</si>
  <si>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</si>
  <si>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</si>
  <si>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</si>
  <si>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</si>
  <si>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</si>
  <si>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</si>
  <si>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</si>
  <si>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</si>
  <si>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</si>
  <si>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</si>
  <si>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</si>
  <si>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</si>
  <si>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</si>
  <si>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</si>
  <si>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</si>
  <si>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</si>
  <si>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</si>
  <si>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</si>
  <si>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</si>
  <si>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</si>
  <si>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</si>
  <si>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</si>
  <si>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</si>
  <si>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</si>
  <si>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</si>
  <si>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</si>
  <si>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</si>
  <si>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</si>
  <si>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</si>
  <si>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</si>
  <si>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</si>
  <si>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</si>
  <si>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</si>
  <si>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</si>
  <si>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</si>
  <si>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</si>
  <si>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</si>
  <si>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</si>
  <si>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</si>
  <si>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</si>
  <si>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</si>
  <si>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</si>
  <si>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</si>
  <si>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</si>
  <si>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</si>
  <si>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</si>
  <si>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</si>
  <si>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</si>
  <si>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</si>
  <si>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</si>
  <si>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</si>
  <si>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</si>
  <si>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</si>
  <si>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</si>
  <si>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</si>
  <si>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</si>
  <si>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</si>
  <si>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</si>
  <si>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</si>
  <si>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</si>
  <si>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</si>
  <si>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</si>
  <si>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</si>
  <si>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</si>
  <si>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</si>
  <si>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</si>
  <si>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</si>
  <si>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</si>
  <si>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</si>
  <si>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</si>
  <si>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</si>
  <si>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</si>
  <si>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</si>
  <si>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</si>
  <si>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</si>
  <si>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</si>
  <si>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</si>
  <si>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</si>
  <si>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</si>
  <si>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</si>
  <si>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</si>
  <si>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</si>
  <si>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</si>
  <si>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</si>
  <si>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</si>
  <si>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</si>
  <si>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</si>
  <si>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</si>
  <si>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</si>
  <si>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</si>
  <si>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</si>
  <si>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</si>
  <si>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</si>
  <si>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</si>
  <si>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</si>
  <si>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</si>
  <si>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</si>
  <si>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</si>
  <si>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</si>
  <si>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</si>
  <si>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</si>
  <si>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</si>
  <si>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</si>
  <si>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</si>
  <si>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</si>
  <si>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</si>
  <si>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</si>
  <si>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EB-2017-0073</t>
  </si>
  <si>
    <t>2018 COS</t>
  </si>
  <si>
    <t>Sioux Lookout Hydro Inc.</t>
  </si>
  <si>
    <t>EB-2021-0057</t>
  </si>
  <si>
    <t>2021 IRM Application</t>
  </si>
  <si>
    <t>2016-2019</t>
  </si>
  <si>
    <t>GS &gt; 50 to 4,999 Kw</t>
  </si>
  <si>
    <t>IRR, 3-Staff-13 (b), Decision page 7</t>
  </si>
  <si>
    <t>EB-2017-0073, Exhibit 3, page 17, Table 3-20</t>
  </si>
  <si>
    <t>EB-2009-0249</t>
  </si>
  <si>
    <t>EB-2010-0114</t>
  </si>
  <si>
    <t>EB-2011-0102</t>
  </si>
  <si>
    <t>EB-2012-0165</t>
  </si>
  <si>
    <t>EB-2013-0170</t>
  </si>
  <si>
    <t>EB-2014-0112</t>
  </si>
  <si>
    <t>EB-2015-0101</t>
  </si>
  <si>
    <t>EB-2016-0103</t>
  </si>
  <si>
    <t>EB-2018-0066</t>
  </si>
  <si>
    <t>EB-2019-0067</t>
  </si>
  <si>
    <t>EB-2020-0054</t>
  </si>
  <si>
    <t>Block Heater Timer LDC Innovation Fund Pilot Program</t>
  </si>
  <si>
    <t>Tier 1</t>
  </si>
  <si>
    <t>Consumer</t>
  </si>
  <si>
    <t>EE</t>
  </si>
  <si>
    <t>Business</t>
  </si>
  <si>
    <t>Commercial &amp; Institutional</t>
  </si>
  <si>
    <t>Pre-2011 Programs Completed in 2011</t>
  </si>
  <si>
    <t>C&amp;I</t>
  </si>
  <si>
    <t>Tier 1 - 2011 Adjustment</t>
  </si>
  <si>
    <t>HVAC</t>
  </si>
  <si>
    <t>Annual Coupons</t>
  </si>
  <si>
    <t>Bi-Annual Retailer Events</t>
  </si>
  <si>
    <t>Home Assistance</t>
  </si>
  <si>
    <t>Small Business Lighting</t>
  </si>
  <si>
    <t>Commercial</t>
  </si>
  <si>
    <t>Time-of-Use Savings</t>
  </si>
  <si>
    <t>CFF</t>
  </si>
  <si>
    <t>Residential Province-Wide</t>
  </si>
  <si>
    <t>Non-Residential Province-Wide</t>
  </si>
  <si>
    <t>Save on Instant Discount Program</t>
  </si>
  <si>
    <t>Save on Energy Smart Thermostat Program</t>
  </si>
  <si>
    <t>Save on Energy Instant Discount Program</t>
  </si>
  <si>
    <t>M32</t>
  </si>
  <si>
    <t>Corrected value from 1.3126 to approved rate of 1.3165</t>
  </si>
  <si>
    <t>M39</t>
  </si>
  <si>
    <t>Corrected value from 10.9596 to approved rate of 10.9921</t>
  </si>
  <si>
    <t>D227</t>
  </si>
  <si>
    <t>Corrected value from 0 to 14,859</t>
  </si>
  <si>
    <t>D488</t>
  </si>
  <si>
    <t>Corrected value from 7,612 to 0</t>
  </si>
  <si>
    <t>B654</t>
  </si>
  <si>
    <t>Revised program name to match IESO report</t>
  </si>
  <si>
    <t>B660</t>
  </si>
  <si>
    <t>C58, H171 to H176</t>
  </si>
  <si>
    <t>Populated cells with interest rate</t>
  </si>
  <si>
    <t>Response to OEB-Staff-2</t>
  </si>
  <si>
    <t>Response to OEB-Staff-4(2016)</t>
  </si>
  <si>
    <t>Response to OEB-Staff-4(2017)</t>
  </si>
  <si>
    <t>D472</t>
  </si>
  <si>
    <t>Corrected value from 71,169 to 71,120</t>
  </si>
  <si>
    <t>Response to OEB-Staff-4 (2018 &amp; 2019)</t>
  </si>
  <si>
    <t>Response to OEB-Staff-5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</si>
</sst>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48">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3" fontId="48" fillId="28" borderId="110" xfId="0" applyNumberFormat="1" applyFont="1" applyFill="1" applyBorder="1" applyAlignment="1" applyProtection="1">
      <alignment horizontal="center"/>
      <protection locked="0"/>
    </xf>
    <xf numFmtId="0" fontId="41" fillId="28" borderId="110" xfId="0" applyFont="1" applyFill="1" applyBorder="1" applyAlignment="1" applyProtection="1">
      <alignment horizontal="center"/>
      <protection locked="0"/>
    </xf>
    <xf numFmtId="38" fontId="48" fillId="28" borderId="110" xfId="0" applyNumberFormat="1" applyFont="1" applyFill="1" applyBorder="1" applyAlignment="1" applyProtection="1">
      <alignment horizontal="center"/>
      <protection locked="0"/>
    </xf>
    <xf numFmtId="0" fontId="0" fillId="28" borderId="110" xfId="0" applyFill="1" applyBorder="1" applyAlignment="1">
      <alignment vertical="top"/>
    </xf>
    <xf numFmtId="3" fontId="0" fillId="28" borderId="3" xfId="0" applyNumberFormat="1" applyFill="1" applyBorder="1" applyAlignment="1">
      <alignment vertical="top"/>
    </xf>
    <xf numFmtId="3" fontId="0" fillId="28" borderId="35" xfId="0" applyNumberFormat="1" applyFill="1" applyBorder="1" applyAlignment="1">
      <alignment vertical="top"/>
    </xf>
    <xf numFmtId="3" fontId="0" fillId="28" borderId="45" xfId="0" applyNumberFormat="1" applyFill="1" applyBorder="1" applyAlignment="1">
      <alignment vertical="top"/>
    </xf>
    <xf numFmtId="3" fontId="0" fillId="28" borderId="136" xfId="0" applyNumberFormat="1" applyFill="1" applyBorder="1" applyAlignment="1">
      <alignment vertical="top"/>
    </xf>
    <xf numFmtId="3" fontId="0" fillId="28" borderId="116" xfId="0" applyNumberFormat="1" applyFill="1" applyBorder="1" applyAlignment="1">
      <alignment vertical="top"/>
    </xf>
    <xf numFmtId="3" fontId="0" fillId="28" borderId="117" xfId="0" applyNumberFormat="1" applyFill="1" applyBorder="1" applyAlignment="1">
      <alignment vertical="top"/>
    </xf>
    <xf numFmtId="0" fontId="0" fillId="94" borderId="110" xfId="0" applyFill="1" applyBorder="1" applyAlignment="1">
      <alignment vertical="top"/>
    </xf>
    <xf numFmtId="0" fontId="0" fillId="94" borderId="110" xfId="0" applyFill="1" applyBorder="1"/>
    <xf numFmtId="0" fontId="0" fillId="94" borderId="0" xfId="0" applyFont="1" applyFill="1" applyBorder="1" applyAlignment="1">
      <alignment vertical="top"/>
    </xf>
    <xf numFmtId="3" fontId="0" fillId="94" borderId="3" xfId="0" applyNumberFormat="1" applyFill="1" applyBorder="1" applyAlignment="1">
      <alignment vertical="top"/>
    </xf>
    <xf numFmtId="3" fontId="0" fillId="94" borderId="35" xfId="0" applyNumberFormat="1" applyFill="1" applyBorder="1" applyAlignment="1">
      <alignment vertical="top"/>
    </xf>
    <xf numFmtId="3" fontId="0" fillId="94" borderId="45" xfId="0" applyNumberFormat="1" applyFill="1" applyBorder="1" applyAlignment="1">
      <alignment vertical="top"/>
    </xf>
    <xf numFmtId="0" fontId="0" fillId="94" borderId="0" xfId="0" applyFill="1" applyBorder="1"/>
    <xf numFmtId="0" fontId="13" fillId="94" borderId="0" xfId="0" applyFont="1" applyFill="1"/>
    <xf numFmtId="3" fontId="0" fillId="94" borderId="41" xfId="0" applyNumberFormat="1" applyFill="1" applyBorder="1" applyAlignment="1">
      <alignment vertical="top"/>
    </xf>
    <xf numFmtId="3" fontId="0" fillId="94" borderId="40" xfId="0" applyNumberFormat="1" applyFill="1" applyBorder="1" applyAlignment="1">
      <alignment vertical="top"/>
    </xf>
    <xf numFmtId="3" fontId="0" fillId="94" borderId="42" xfId="0" applyNumberFormat="1" applyFill="1" applyBorder="1" applyAlignment="1">
      <alignment vertical="top"/>
    </xf>
    <xf numFmtId="0" fontId="0" fillId="94" borderId="0" xfId="0" applyFill="1"/>
    <xf numFmtId="0" fontId="0" fillId="28" borderId="122" xfId="0" applyFill="1" applyBorder="1" applyAlignment="1">
      <alignment horizontal="left"/>
    </xf>
    <xf numFmtId="0" fontId="0" fillId="28" borderId="134" xfId="0" applyFill="1" applyBorder="1" applyAlignment="1">
      <alignment horizontal="left"/>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0" fontId="0" fillId="28" borderId="122" xfId="0" applyFill="1" applyBorder="1" applyAlignment="1">
      <alignment horizontal="fill" wrapText="1"/>
    </xf>
    <xf numFmtId="0" fontId="0" fillId="28" borderId="134" xfId="0" applyFill="1" applyBorder="1" applyAlignment="1">
      <alignment horizontal="fill"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5">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19439467" cy="198543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7982333"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785164"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07592"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75752" cy="2342387"/>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(2022)</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77</xdr:row>
          <xdr:rowOff>76200</xdr:rowOff>
        </xdr:from>
        <xdr:to>
          <xdr:col>2</xdr:col>
          <xdr:colOff>1381125</xdr:colOff>
          <xdr:row>79</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87700"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60423" cy="2185947"/>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5422974"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01836" y="216648"/>
          <a:ext cx="17530832" cy="224802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01626" y="134471"/>
          <a:ext cx="18256249" cy="20981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Deanne Kulchyski" id="{31F24799-192B-48F4-9D10-0CE6F316273E}" userId="S::dkulchyski@siouxlookouthydro.com::9e79af8f-28a8-4b2e-9d00-f177a23aca1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34" dT="2020-06-19T19:59:21.66" personId="{31F24799-192B-48F4-9D10-0CE6F316273E}" id="{BBB119D9-94BD-4FD3-89A9-E9A52844ED8A}">
    <text>billed/kWh</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topLeftCell="A7" zoomScaleNormal="100" workbookViewId="0">
      <selection activeCell="A10" sqref="A10"/>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80" t="s">
        <v>174</v>
      </c>
      <c r="C3" s="780"/>
    </row>
    <row r="4" spans="1:3" ht="11.25" customHeight="1"/>
    <row r="5" spans="1:3" s="30" customFormat="1" ht="25.5" customHeight="1">
      <c r="B5" s="60" t="s">
        <v>419</v>
      </c>
      <c r="C5" s="60" t="s">
        <v>173</v>
      </c>
    </row>
    <row r="6" spans="1:3" s="176" customFormat="1" ht="48" customHeight="1">
      <c r="A6" s="241"/>
      <c r="B6" s="618" t="s">
        <v>170</v>
      </c>
      <c r="C6" s="671" t="s">
        <v>592</v>
      </c>
    </row>
    <row r="7" spans="1:3" s="176" customFormat="1" ht="21" customHeight="1">
      <c r="A7" s="241"/>
      <c r="B7" s="612" t="s">
        <v>551</v>
      </c>
      <c r="C7" s="672" t="s">
        <v>604</v>
      </c>
    </row>
    <row r="8" spans="1:3" s="176" customFormat="1" ht="32.25" customHeight="1">
      <c r="B8" s="612" t="s">
        <v>367</v>
      </c>
      <c r="C8" s="673" t="s">
        <v>593</v>
      </c>
    </row>
    <row r="9" spans="1:3" s="176" customFormat="1" ht="27.75" customHeight="1">
      <c r="B9" s="612" t="s">
        <v>169</v>
      </c>
      <c r="C9" s="673" t="s">
        <v>594</v>
      </c>
    </row>
    <row r="10" spans="1:3" s="176" customFormat="1" ht="26.25" customHeight="1">
      <c r="B10" s="627" t="s">
        <v>368</v>
      </c>
      <c r="C10" s="675" t="s">
        <v>595</v>
      </c>
    </row>
    <row r="11" spans="1:3" s="176" customFormat="1" ht="39.75" customHeight="1">
      <c r="B11" s="612" t="s">
        <v>369</v>
      </c>
      <c r="C11" s="673" t="s">
        <v>596</v>
      </c>
    </row>
    <row r="12" spans="1:3" s="176" customFormat="1" ht="18" customHeight="1">
      <c r="B12" s="612" t="s">
        <v>370</v>
      </c>
      <c r="C12" s="673" t="s">
        <v>597</v>
      </c>
    </row>
    <row r="13" spans="1:3" s="176" customFormat="1" ht="13.5" customHeight="1">
      <c r="B13" s="612"/>
      <c r="C13" s="674"/>
    </row>
    <row r="14" spans="1:3" s="176" customFormat="1" ht="18" customHeight="1">
      <c r="B14" s="612" t="s">
        <v>656</v>
      </c>
      <c r="C14" s="672" t="s">
        <v>654</v>
      </c>
    </row>
    <row r="15" spans="1:3" s="176" customFormat="1" ht="8.25" customHeight="1">
      <c r="B15" s="612"/>
      <c r="C15" s="674"/>
    </row>
    <row r="16" spans="1:3" s="176" customFormat="1" ht="33" customHeight="1">
      <c r="B16" s="676" t="s">
        <v>591</v>
      </c>
      <c r="C16" s="677" t="s">
        <v>655</v>
      </c>
    </row>
    <row r="17" spans="2:2" s="103" customFormat="1" ht="15.75">
      <c r="B17" s="176"/>
    </row>
    <row r="18" spans="2:2" s="32" customFormat="1">
      <c r="B18"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0 LRAM'!Print_Area" display="5.  2015-2020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6"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topLeftCell="A472" zoomScale="60" zoomScaleNormal="60" workbookViewId="0">
      <pane xSplit="2" topLeftCell="C1" activePane="topRight" state="frozen"/>
      <selection pane="topRight" activeCell="B660" sqref="B660"/>
    </sheetView>
  </sheetViews>
  <sheetFormatPr defaultColWidth="9" defaultRowHeight="15" outlineLevelRow="1" outlineLevelCol="1"/>
  <cols>
    <col min="1" max="1" width="4.5703125" style="522" customWidth="1"/>
    <col min="2" max="2" width="44" style="427" customWidth="1"/>
    <col min="3" max="3" width="13.42578125" style="427" customWidth="1"/>
    <col min="4" max="4" width="17" style="427" customWidth="1"/>
    <col min="5" max="13" width="9" style="427" customWidth="1" outlineLevel="1"/>
    <col min="14" max="14" width="13.5703125" style="427" customWidth="1" outlineLevel="1"/>
    <col min="15" max="15" width="15.5703125" style="427" customWidth="1"/>
    <col min="16" max="24" width="9" style="427" customWidth="1" outlineLevel="1"/>
    <col min="25" max="25" width="16.5703125" style="427" customWidth="1"/>
    <col min="26" max="27" width="15" style="427" customWidth="1"/>
    <col min="28" max="28" width="17.5703125" style="427" customWidth="1"/>
    <col min="29" max="29" width="19.5703125" style="427" customWidth="1"/>
    <col min="30" max="30" width="18.5703125" style="427" customWidth="1"/>
    <col min="31" max="35" width="15" style="427" customWidth="1"/>
    <col min="36" max="38" width="17.28515625" style="427" customWidth="1"/>
    <col min="39" max="39" width="14.5703125" style="427" customWidth="1"/>
    <col min="40" max="40" width="11.5703125" style="427" customWidth="1"/>
    <col min="41" max="16384" width="9" style="427"/>
  </cols>
  <sheetData>
    <row r="13" spans="2:39" ht="15.75" thickBot="1"/>
    <row r="14" spans="2:39" ht="26.25" customHeight="1" thickBot="1">
      <c r="B14" s="840"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40"/>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40"/>
      <c r="C16" s="823" t="s">
        <v>550</v>
      </c>
      <c r="D16" s="824"/>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40" t="s">
        <v>504</v>
      </c>
      <c r="C18" s="839" t="s">
        <v>679</v>
      </c>
      <c r="D18" s="839"/>
      <c r="E18" s="839"/>
      <c r="F18" s="839"/>
      <c r="G18" s="839"/>
      <c r="H18" s="839"/>
      <c r="I18" s="839"/>
      <c r="J18" s="839"/>
      <c r="K18" s="839"/>
      <c r="L18" s="839"/>
      <c r="M18" s="839"/>
      <c r="N18" s="839"/>
      <c r="O18" s="839"/>
      <c r="P18" s="839"/>
      <c r="Q18" s="839"/>
      <c r="R18" s="839"/>
      <c r="S18" s="839"/>
      <c r="T18" s="839"/>
      <c r="U18" s="839"/>
      <c r="V18" s="839"/>
      <c r="W18" s="839"/>
      <c r="X18" s="839"/>
      <c r="Y18" s="606"/>
      <c r="Z18" s="606"/>
      <c r="AA18" s="606"/>
      <c r="AB18" s="606"/>
      <c r="AC18" s="606"/>
      <c r="AD18" s="606"/>
      <c r="AE18" s="270"/>
      <c r="AF18" s="265"/>
      <c r="AG18" s="265"/>
      <c r="AH18" s="265"/>
      <c r="AI18" s="265"/>
      <c r="AJ18" s="265"/>
      <c r="AK18" s="265"/>
      <c r="AL18" s="265"/>
      <c r="AM18" s="265"/>
    </row>
    <row r="19" spans="2:39" ht="45.75" customHeight="1">
      <c r="B19" s="840"/>
      <c r="C19" s="839" t="s">
        <v>564</v>
      </c>
      <c r="D19" s="839"/>
      <c r="E19" s="839"/>
      <c r="F19" s="839"/>
      <c r="G19" s="839"/>
      <c r="H19" s="839"/>
      <c r="I19" s="839"/>
      <c r="J19" s="839"/>
      <c r="K19" s="839"/>
      <c r="L19" s="839"/>
      <c r="M19" s="839"/>
      <c r="N19" s="839"/>
      <c r="O19" s="839"/>
      <c r="P19" s="839"/>
      <c r="Q19" s="839"/>
      <c r="R19" s="839"/>
      <c r="S19" s="839"/>
      <c r="T19" s="839"/>
      <c r="U19" s="839"/>
      <c r="V19" s="839"/>
      <c r="W19" s="839"/>
      <c r="X19" s="839"/>
      <c r="Y19" s="606"/>
      <c r="Z19" s="606"/>
      <c r="AA19" s="606"/>
      <c r="AB19" s="606"/>
      <c r="AC19" s="606"/>
      <c r="AD19" s="606"/>
      <c r="AE19" s="270"/>
      <c r="AF19" s="265"/>
      <c r="AG19" s="265"/>
      <c r="AH19" s="265"/>
      <c r="AI19" s="265"/>
      <c r="AJ19" s="265"/>
      <c r="AK19" s="265"/>
      <c r="AL19" s="265"/>
      <c r="AM19" s="265"/>
    </row>
    <row r="20" spans="2:39" ht="62.25" customHeight="1">
      <c r="B20" s="273"/>
      <c r="C20" s="839" t="s">
        <v>562</v>
      </c>
      <c r="D20" s="839"/>
      <c r="E20" s="839"/>
      <c r="F20" s="839"/>
      <c r="G20" s="839"/>
      <c r="H20" s="839"/>
      <c r="I20" s="839"/>
      <c r="J20" s="839"/>
      <c r="K20" s="839"/>
      <c r="L20" s="839"/>
      <c r="M20" s="839"/>
      <c r="N20" s="839"/>
      <c r="O20" s="839"/>
      <c r="P20" s="839"/>
      <c r="Q20" s="839"/>
      <c r="R20" s="839"/>
      <c r="S20" s="839"/>
      <c r="T20" s="839"/>
      <c r="U20" s="839"/>
      <c r="V20" s="839"/>
      <c r="W20" s="839"/>
      <c r="X20" s="839"/>
      <c r="Y20" s="606"/>
      <c r="Z20" s="606"/>
      <c r="AA20" s="606"/>
      <c r="AB20" s="606"/>
      <c r="AC20" s="606"/>
      <c r="AD20" s="606"/>
      <c r="AE20" s="428"/>
      <c r="AF20" s="265"/>
      <c r="AG20" s="265"/>
      <c r="AH20" s="265"/>
      <c r="AI20" s="265"/>
      <c r="AJ20" s="265"/>
      <c r="AK20" s="265"/>
      <c r="AL20" s="265"/>
      <c r="AM20" s="265"/>
    </row>
    <row r="21" spans="2:39" ht="37.5" customHeight="1">
      <c r="B21" s="273"/>
      <c r="C21" s="839" t="s">
        <v>624</v>
      </c>
      <c r="D21" s="839"/>
      <c r="E21" s="839"/>
      <c r="F21" s="839"/>
      <c r="G21" s="839"/>
      <c r="H21" s="839"/>
      <c r="I21" s="839"/>
      <c r="J21" s="839"/>
      <c r="K21" s="839"/>
      <c r="L21" s="839"/>
      <c r="M21" s="839"/>
      <c r="N21" s="839"/>
      <c r="O21" s="839"/>
      <c r="P21" s="839"/>
      <c r="Q21" s="839"/>
      <c r="R21" s="839"/>
      <c r="S21" s="839"/>
      <c r="T21" s="839"/>
      <c r="U21" s="839"/>
      <c r="V21" s="839"/>
      <c r="W21" s="839"/>
      <c r="X21" s="839"/>
      <c r="Y21" s="606"/>
      <c r="Z21" s="606"/>
      <c r="AA21" s="606"/>
      <c r="AB21" s="606"/>
      <c r="AC21" s="606"/>
      <c r="AD21" s="606"/>
      <c r="AE21" s="276"/>
      <c r="AF21" s="265"/>
      <c r="AG21" s="265"/>
      <c r="AH21" s="265"/>
      <c r="AI21" s="265"/>
      <c r="AJ21" s="265"/>
      <c r="AK21" s="265"/>
      <c r="AL21" s="265"/>
      <c r="AM21" s="265"/>
    </row>
    <row r="22" spans="2:39" ht="54.75" customHeight="1">
      <c r="B22" s="273"/>
      <c r="C22" s="839" t="s">
        <v>610</v>
      </c>
      <c r="D22" s="839"/>
      <c r="E22" s="839"/>
      <c r="F22" s="839"/>
      <c r="G22" s="839"/>
      <c r="H22" s="839"/>
      <c r="I22" s="839"/>
      <c r="J22" s="839"/>
      <c r="K22" s="839"/>
      <c r="L22" s="839"/>
      <c r="M22" s="839"/>
      <c r="N22" s="839"/>
      <c r="O22" s="839"/>
      <c r="P22" s="839"/>
      <c r="Q22" s="839"/>
      <c r="R22" s="839"/>
      <c r="S22" s="839"/>
      <c r="T22" s="839"/>
      <c r="U22" s="839"/>
      <c r="V22" s="839"/>
      <c r="W22" s="839"/>
      <c r="X22" s="839"/>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40" t="s">
        <v>526</v>
      </c>
      <c r="C24" s="596" t="s">
        <v>528</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40"/>
      <c r="C25" s="596" t="s">
        <v>529</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531</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532</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533</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30" t="s">
        <v>211</v>
      </c>
      <c r="C34" s="832" t="s">
        <v>33</v>
      </c>
      <c r="D34" s="284" t="s">
        <v>421</v>
      </c>
      <c r="E34" s="834" t="s">
        <v>209</v>
      </c>
      <c r="F34" s="835"/>
      <c r="G34" s="835"/>
      <c r="H34" s="835"/>
      <c r="I34" s="835"/>
      <c r="J34" s="835"/>
      <c r="K34" s="835"/>
      <c r="L34" s="835"/>
      <c r="M34" s="836"/>
      <c r="N34" s="837" t="s">
        <v>213</v>
      </c>
      <c r="O34" s="284" t="s">
        <v>422</v>
      </c>
      <c r="P34" s="834" t="s">
        <v>212</v>
      </c>
      <c r="Q34" s="835"/>
      <c r="R34" s="835"/>
      <c r="S34" s="835"/>
      <c r="T34" s="835"/>
      <c r="U34" s="835"/>
      <c r="V34" s="835"/>
      <c r="W34" s="835"/>
      <c r="X34" s="836"/>
      <c r="Y34" s="827" t="s">
        <v>243</v>
      </c>
      <c r="Z34" s="828"/>
      <c r="AA34" s="828"/>
      <c r="AB34" s="828"/>
      <c r="AC34" s="828"/>
      <c r="AD34" s="828"/>
      <c r="AE34" s="828"/>
      <c r="AF34" s="828"/>
      <c r="AG34" s="828"/>
      <c r="AH34" s="828"/>
      <c r="AI34" s="828"/>
      <c r="AJ34" s="828"/>
      <c r="AK34" s="828"/>
      <c r="AL34" s="828"/>
      <c r="AM34" s="829"/>
    </row>
    <row r="35" spans="1:39" ht="65.25" customHeight="1">
      <c r="B35" s="831"/>
      <c r="C35" s="833"/>
      <c r="D35" s="285">
        <v>2015</v>
      </c>
      <c r="E35" s="285">
        <v>2016</v>
      </c>
      <c r="F35" s="285">
        <v>2017</v>
      </c>
      <c r="G35" s="285">
        <v>2018</v>
      </c>
      <c r="H35" s="285">
        <v>2019</v>
      </c>
      <c r="I35" s="285">
        <v>2020</v>
      </c>
      <c r="J35" s="285">
        <v>2021</v>
      </c>
      <c r="K35" s="285">
        <v>2022</v>
      </c>
      <c r="L35" s="285">
        <v>2023</v>
      </c>
      <c r="M35" s="429">
        <v>2024</v>
      </c>
      <c r="N35" s="838"/>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&gt; 50 to 4,999 Kw</v>
      </c>
      <c r="AB35" s="285" t="str">
        <f>'1.  LRAMVA Summary'!G52</f>
        <v>Street Lighting</v>
      </c>
      <c r="AC35" s="285" t="str">
        <f>'1.  LRAMVA Summary'!H52</f>
        <v>Unmetered Scattered Load</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kWh</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v>41782</v>
      </c>
      <c r="E38" s="295">
        <v>41782</v>
      </c>
      <c r="F38" s="295">
        <v>41782</v>
      </c>
      <c r="G38" s="295">
        <v>41782</v>
      </c>
      <c r="H38" s="295">
        <v>41782</v>
      </c>
      <c r="I38" s="295">
        <v>41782</v>
      </c>
      <c r="J38" s="295">
        <v>41782</v>
      </c>
      <c r="K38" s="295">
        <v>41773</v>
      </c>
      <c r="L38" s="295">
        <v>41773</v>
      </c>
      <c r="M38" s="295">
        <v>41773</v>
      </c>
      <c r="N38" s="291"/>
      <c r="O38" s="295">
        <v>3</v>
      </c>
      <c r="P38" s="295"/>
      <c r="Q38" s="295"/>
      <c r="R38" s="295"/>
      <c r="S38" s="295"/>
      <c r="T38" s="295"/>
      <c r="U38" s="295"/>
      <c r="V38" s="295"/>
      <c r="W38" s="295"/>
      <c r="X38" s="295"/>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c r="E39" s="295"/>
      <c r="F39" s="295"/>
      <c r="G39" s="295"/>
      <c r="H39" s="295"/>
      <c r="I39" s="295"/>
      <c r="J39" s="295"/>
      <c r="K39" s="295"/>
      <c r="L39" s="295"/>
      <c r="M39" s="295"/>
      <c r="N39" s="468"/>
      <c r="O39" s="295"/>
      <c r="P39" s="295"/>
      <c r="Q39" s="295"/>
      <c r="R39" s="295"/>
      <c r="S39" s="295"/>
      <c r="T39" s="295"/>
      <c r="U39" s="295"/>
      <c r="V39" s="295"/>
      <c r="W39" s="295"/>
      <c r="X39" s="295"/>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v>76515</v>
      </c>
      <c r="E41" s="295">
        <v>76515</v>
      </c>
      <c r="F41" s="295">
        <v>76515</v>
      </c>
      <c r="G41" s="295">
        <v>76515</v>
      </c>
      <c r="H41" s="295">
        <v>76515</v>
      </c>
      <c r="I41" s="295">
        <v>76515</v>
      </c>
      <c r="J41" s="295">
        <v>76515</v>
      </c>
      <c r="K41" s="295">
        <v>76475</v>
      </c>
      <c r="L41" s="295">
        <v>76475</v>
      </c>
      <c r="M41" s="295">
        <v>76475</v>
      </c>
      <c r="N41" s="291"/>
      <c r="O41" s="295">
        <v>5</v>
      </c>
      <c r="P41" s="295">
        <v>5</v>
      </c>
      <c r="Q41" s="295">
        <v>5</v>
      </c>
      <c r="R41" s="295">
        <v>5</v>
      </c>
      <c r="S41" s="295">
        <v>5</v>
      </c>
      <c r="T41" s="295">
        <v>5</v>
      </c>
      <c r="U41" s="295">
        <v>5</v>
      </c>
      <c r="V41" s="295">
        <v>5</v>
      </c>
      <c r="W41" s="295">
        <v>5</v>
      </c>
      <c r="X41" s="295">
        <v>5</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c r="E42" s="295"/>
      <c r="F42" s="295"/>
      <c r="G42" s="295"/>
      <c r="H42" s="295"/>
      <c r="I42" s="295"/>
      <c r="J42" s="295"/>
      <c r="K42" s="295"/>
      <c r="L42" s="295"/>
      <c r="M42" s="295"/>
      <c r="N42" s="468"/>
      <c r="O42" s="295"/>
      <c r="P42" s="295"/>
      <c r="Q42" s="295"/>
      <c r="R42" s="295"/>
      <c r="S42" s="295"/>
      <c r="T42" s="295"/>
      <c r="U42" s="295"/>
      <c r="V42" s="295"/>
      <c r="W42" s="295"/>
      <c r="X42" s="295"/>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c r="E44" s="295"/>
      <c r="F44" s="295"/>
      <c r="G44" s="295"/>
      <c r="H44" s="295"/>
      <c r="I44" s="295"/>
      <c r="J44" s="295"/>
      <c r="K44" s="295"/>
      <c r="L44" s="295"/>
      <c r="M44" s="295"/>
      <c r="N44" s="291"/>
      <c r="O44" s="295"/>
      <c r="P44" s="295"/>
      <c r="Q44" s="295"/>
      <c r="R44" s="295"/>
      <c r="S44" s="295"/>
      <c r="T44" s="295"/>
      <c r="U44" s="295"/>
      <c r="V44" s="295"/>
      <c r="W44" s="295"/>
      <c r="X44" s="295"/>
      <c r="Y44" s="410"/>
      <c r="Z44" s="410"/>
      <c r="AA44" s="410"/>
      <c r="AB44" s="410"/>
      <c r="AC44" s="410"/>
      <c r="AD44" s="410"/>
      <c r="AE44" s="410"/>
      <c r="AF44" s="410"/>
      <c r="AG44" s="410"/>
      <c r="AH44" s="410"/>
      <c r="AI44" s="410"/>
      <c r="AJ44" s="410"/>
      <c r="AK44" s="410"/>
      <c r="AL44" s="410"/>
      <c r="AM44" s="296">
        <f>SUM(Y44:AL44)</f>
        <v>0</v>
      </c>
    </row>
    <row r="45" spans="1:39"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0</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665</v>
      </c>
      <c r="C47" s="291" t="s">
        <v>25</v>
      </c>
      <c r="D47" s="295"/>
      <c r="E47" s="295"/>
      <c r="F47" s="295"/>
      <c r="G47" s="295"/>
      <c r="H47" s="295"/>
      <c r="I47" s="295"/>
      <c r="J47" s="295"/>
      <c r="K47" s="295"/>
      <c r="L47" s="295"/>
      <c r="M47" s="295"/>
      <c r="N47" s="291"/>
      <c r="O47" s="295"/>
      <c r="P47" s="295"/>
      <c r="Q47" s="295"/>
      <c r="R47" s="295"/>
      <c r="S47" s="295"/>
      <c r="T47" s="295"/>
      <c r="U47" s="295"/>
      <c r="V47" s="295"/>
      <c r="W47" s="295"/>
      <c r="X47" s="295"/>
      <c r="Y47" s="410"/>
      <c r="Z47" s="410"/>
      <c r="AA47" s="410"/>
      <c r="AB47" s="410"/>
      <c r="AC47" s="410"/>
      <c r="AD47" s="410"/>
      <c r="AE47" s="410"/>
      <c r="AF47" s="410"/>
      <c r="AG47" s="410"/>
      <c r="AH47" s="410"/>
      <c r="AI47" s="410"/>
      <c r="AJ47" s="410"/>
      <c r="AK47" s="410"/>
      <c r="AL47" s="410"/>
      <c r="AM47" s="296">
        <f>SUM(Y47:AL47)</f>
        <v>0</v>
      </c>
    </row>
    <row r="48" spans="1:39" outlineLevel="1">
      <c r="B48" s="294" t="s">
        <v>267</v>
      </c>
      <c r="C48" s="291" t="s">
        <v>163</v>
      </c>
      <c r="D48" s="295"/>
      <c r="E48" s="295"/>
      <c r="F48" s="295"/>
      <c r="G48" s="295"/>
      <c r="H48" s="295"/>
      <c r="I48" s="295"/>
      <c r="J48" s="295"/>
      <c r="K48" s="295"/>
      <c r="L48" s="295"/>
      <c r="M48" s="295"/>
      <c r="N48" s="468"/>
      <c r="O48" s="295"/>
      <c r="P48" s="295"/>
      <c r="Q48" s="295"/>
      <c r="R48" s="295"/>
      <c r="S48" s="295"/>
      <c r="T48" s="295"/>
      <c r="U48" s="295"/>
      <c r="V48" s="295"/>
      <c r="W48" s="295"/>
      <c r="X48" s="295"/>
      <c r="Y48" s="411">
        <f>Y47</f>
        <v>0</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outlineLevel="1">
      <c r="B55" s="294" t="s">
        <v>267</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392698</v>
      </c>
      <c r="E57" s="295">
        <v>392698</v>
      </c>
      <c r="F57" s="295">
        <v>392698</v>
      </c>
      <c r="G57" s="295">
        <v>392698</v>
      </c>
      <c r="H57" s="295">
        <v>392698</v>
      </c>
      <c r="I57" s="295">
        <v>392698</v>
      </c>
      <c r="J57" s="295">
        <v>392698</v>
      </c>
      <c r="K57" s="295">
        <v>392698</v>
      </c>
      <c r="L57" s="295">
        <v>390349</v>
      </c>
      <c r="M57" s="295">
        <v>389455</v>
      </c>
      <c r="N57" s="295">
        <v>12</v>
      </c>
      <c r="O57" s="295">
        <v>40</v>
      </c>
      <c r="P57" s="295">
        <v>2</v>
      </c>
      <c r="Q57" s="295">
        <v>2</v>
      </c>
      <c r="R57" s="295">
        <v>2</v>
      </c>
      <c r="S57" s="295">
        <v>2</v>
      </c>
      <c r="T57" s="295">
        <v>2</v>
      </c>
      <c r="U57" s="295">
        <v>2</v>
      </c>
      <c r="V57" s="295">
        <v>2</v>
      </c>
      <c r="W57" s="295">
        <v>2</v>
      </c>
      <c r="X57" s="295">
        <v>2</v>
      </c>
      <c r="Y57" s="533"/>
      <c r="Z57" s="533"/>
      <c r="AA57" s="533">
        <v>0.05</v>
      </c>
      <c r="AB57" s="410">
        <v>0.95</v>
      </c>
      <c r="AC57" s="533"/>
      <c r="AD57" s="410"/>
      <c r="AE57" s="410"/>
      <c r="AF57" s="415"/>
      <c r="AG57" s="415"/>
      <c r="AH57" s="415"/>
      <c r="AI57" s="415"/>
      <c r="AJ57" s="415"/>
      <c r="AK57" s="415"/>
      <c r="AL57" s="415"/>
      <c r="AM57" s="296">
        <f>SUM(Y57:AL57)</f>
        <v>1</v>
      </c>
    </row>
    <row r="58" spans="1:39" outlineLevel="1">
      <c r="B58" s="294" t="s">
        <v>267</v>
      </c>
      <c r="C58" s="291" t="s">
        <v>163</v>
      </c>
      <c r="D58" s="295"/>
      <c r="E58" s="295"/>
      <c r="F58" s="295"/>
      <c r="G58" s="295"/>
      <c r="H58" s="295"/>
      <c r="I58" s="295"/>
      <c r="J58" s="295"/>
      <c r="K58" s="295"/>
      <c r="L58" s="295"/>
      <c r="M58" s="295"/>
      <c r="N58" s="295">
        <f>N57</f>
        <v>12</v>
      </c>
      <c r="O58" s="295"/>
      <c r="P58" s="295"/>
      <c r="Q58" s="295"/>
      <c r="R58" s="295"/>
      <c r="S58" s="295"/>
      <c r="T58" s="295"/>
      <c r="U58" s="295"/>
      <c r="V58" s="295"/>
      <c r="W58" s="295"/>
      <c r="X58" s="295"/>
      <c r="Y58" s="411">
        <f>Y57</f>
        <v>0</v>
      </c>
      <c r="Z58" s="411">
        <f>Z57</f>
        <v>0</v>
      </c>
      <c r="AA58" s="411">
        <f t="shared" ref="AA58" si="66">AA57</f>
        <v>0.05</v>
      </c>
      <c r="AB58" s="411">
        <f t="shared" ref="AB58" si="67">AB57</f>
        <v>0.95</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v>26114</v>
      </c>
      <c r="E60" s="295">
        <v>43452</v>
      </c>
      <c r="F60" s="295">
        <v>26459</v>
      </c>
      <c r="G60" s="295">
        <v>26114</v>
      </c>
      <c r="H60" s="295">
        <v>26114</v>
      </c>
      <c r="I60" s="295">
        <v>26114</v>
      </c>
      <c r="J60" s="295">
        <v>26114</v>
      </c>
      <c r="K60" s="295">
        <v>26114</v>
      </c>
      <c r="L60" s="295">
        <v>26114</v>
      </c>
      <c r="M60" s="295">
        <v>26114</v>
      </c>
      <c r="N60" s="295">
        <v>12</v>
      </c>
      <c r="O60" s="295">
        <v>18</v>
      </c>
      <c r="P60" s="295">
        <v>11</v>
      </c>
      <c r="Q60" s="295">
        <v>6</v>
      </c>
      <c r="R60" s="295">
        <v>6</v>
      </c>
      <c r="S60" s="295">
        <v>6</v>
      </c>
      <c r="T60" s="295">
        <v>6</v>
      </c>
      <c r="U60" s="295">
        <v>6</v>
      </c>
      <c r="V60" s="295">
        <v>6</v>
      </c>
      <c r="W60" s="295">
        <v>6</v>
      </c>
      <c r="X60" s="295">
        <v>6</v>
      </c>
      <c r="Y60" s="415"/>
      <c r="Z60" s="533">
        <v>1</v>
      </c>
      <c r="AA60" s="410"/>
      <c r="AB60" s="410"/>
      <c r="AC60" s="410"/>
      <c r="AD60" s="410"/>
      <c r="AE60" s="410"/>
      <c r="AF60" s="415"/>
      <c r="AG60" s="415"/>
      <c r="AH60" s="415"/>
      <c r="AI60" s="415"/>
      <c r="AJ60" s="415"/>
      <c r="AK60" s="415"/>
      <c r="AL60" s="415"/>
      <c r="AM60" s="296">
        <f>SUM(Y60:AL60)</f>
        <v>1</v>
      </c>
    </row>
    <row r="61" spans="1:39" outlineLevel="1">
      <c r="B61" s="294" t="s">
        <v>267</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1</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outlineLevel="1">
      <c r="B77" s="520"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c r="E80" s="295"/>
      <c r="F80" s="295"/>
      <c r="G80" s="295"/>
      <c r="H80" s="295"/>
      <c r="I80" s="295"/>
      <c r="J80" s="295"/>
      <c r="K80" s="295"/>
      <c r="L80" s="295"/>
      <c r="M80" s="295"/>
      <c r="N80" s="295">
        <v>12</v>
      </c>
      <c r="O80" s="295">
        <v>3</v>
      </c>
      <c r="P80" s="295"/>
      <c r="Q80" s="295"/>
      <c r="R80" s="295"/>
      <c r="S80" s="295"/>
      <c r="T80" s="295"/>
      <c r="U80" s="295"/>
      <c r="V80" s="295"/>
      <c r="W80" s="295"/>
      <c r="X80" s="295"/>
      <c r="Y80" s="533">
        <v>1</v>
      </c>
      <c r="Z80" s="410"/>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489</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494</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490</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495</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502</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498</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499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outlineLevel="1">
      <c r="B122" s="294" t="s">
        <v>267</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500</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501</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537109</v>
      </c>
      <c r="E195" s="329"/>
      <c r="F195" s="329"/>
      <c r="G195" s="329"/>
      <c r="H195" s="329"/>
      <c r="I195" s="329"/>
      <c r="J195" s="329"/>
      <c r="K195" s="329"/>
      <c r="L195" s="329"/>
      <c r="M195" s="329"/>
      <c r="N195" s="329"/>
      <c r="O195" s="329">
        <f>SUM(O38:O193)</f>
        <v>69</v>
      </c>
      <c r="P195" s="329"/>
      <c r="Q195" s="329"/>
      <c r="R195" s="329"/>
      <c r="S195" s="329"/>
      <c r="T195" s="329"/>
      <c r="U195" s="329"/>
      <c r="V195" s="329"/>
      <c r="W195" s="329"/>
      <c r="X195" s="329"/>
      <c r="Y195" s="329">
        <f>IF(Y36="kWh",SUMPRODUCT(D38:D193,Y38:Y193))</f>
        <v>118297</v>
      </c>
      <c r="Z195" s="329">
        <f>IF(Z36="kWh",SUMPRODUCT(D38:D193,Z38:Z193))</f>
        <v>26114</v>
      </c>
      <c r="AA195" s="329">
        <f>IF(AA36="kw",SUMPRODUCT(N38:N193,O38:O193,AA38:AA193),SUMPRODUCT(D38:D193,AA38:AA193))</f>
        <v>24</v>
      </c>
      <c r="AB195" s="329">
        <f>IF(AB36="kw",SUMPRODUCT(N38:N193,O38:O193,AB38:AB193),SUMPRODUCT(D38:D193,AB38:AB193))</f>
        <v>456</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511521</v>
      </c>
      <c r="Z196" s="392">
        <f>HLOOKUP(Z35,'2. LRAMVA Threshold'!$B$42:$Q$53,7,FALSE)</f>
        <v>183184</v>
      </c>
      <c r="AA196" s="392">
        <f>HLOOKUP(AA35,'2. LRAMVA Threshold'!$B$42:$Q$53,7,FALSE)</f>
        <v>959</v>
      </c>
      <c r="AB196" s="392">
        <f>HLOOKUP(AB35,'2. LRAMVA Threshold'!$B$42:$Q$53,7,FALSE)</f>
        <v>24</v>
      </c>
      <c r="AC196" s="392">
        <f>HLOOKUP(AC35,'2. LRAMVA Threshold'!$B$42:$Q$53,7,FALSE)</f>
        <v>190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1.1599999999999999E-2</v>
      </c>
      <c r="Z198" s="341">
        <f>HLOOKUP(Z$35,'3.  Distribution Rates'!$C$122:$P$133,7,FALSE)</f>
        <v>8.0000000000000002E-3</v>
      </c>
      <c r="AA198" s="341">
        <f>HLOOKUP(AA$35,'3.  Distribution Rates'!$C$122:$P$133,7,FALSE)</f>
        <v>1.2978000000000001</v>
      </c>
      <c r="AB198" s="341">
        <f>HLOOKUP(AB$35,'3.  Distribution Rates'!$C$122:$P$133,7,FALSE)</f>
        <v>27.266500000000001</v>
      </c>
      <c r="AC198" s="341">
        <f>HLOOKUP(AC$35,'3.  Distribution Rates'!$C$122:$P$133,7,FALSE)</f>
        <v>8.6E-3</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586.25174799326112</v>
      </c>
      <c r="Z199" s="378">
        <f>'4.  2011-2014 LRAM'!Z138*Z198</f>
        <v>47.890991091734719</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634.14273908499581</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402.30647699376158</v>
      </c>
      <c r="Z200" s="378">
        <f>'4.  2011-2014 LRAM'!Z267*Z198</f>
        <v>349.17934018708809</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751.48581718084961</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821.3779052260503</v>
      </c>
      <c r="Z201" s="378">
        <f>'4.  2011-2014 LRAM'!Z396*Z198</f>
        <v>1248.8974869161439</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2070.2753921421941</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2574.3771844460398</v>
      </c>
      <c r="Z202" s="378">
        <f>'4.  2011-2014 LRAM'!Z526*Z198</f>
        <v>417.27475304000001</v>
      </c>
      <c r="AA202" s="378">
        <f>'4.  2011-2014 LRAM'!AA526*AA198</f>
        <v>171.25847887932002</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3162.9104163653601</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1372.2451999999998</v>
      </c>
      <c r="Z203" s="378">
        <f>Z195*Z198</f>
        <v>208.91200000000001</v>
      </c>
      <c r="AA203" s="378">
        <f>AA195*AA198</f>
        <v>31.147200000000002</v>
      </c>
      <c r="AB203" s="378">
        <f t="shared" ref="AB203:AL203" si="553">AB195*AB198</f>
        <v>12433.523999999999</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14045.828399999999</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5756.5585146591129</v>
      </c>
      <c r="Z204" s="346">
        <f>SUM(Z199:Z203)</f>
        <v>2272.1545712349666</v>
      </c>
      <c r="AA204" s="346">
        <f t="shared" ref="AA204:AE204" si="554">SUM(AA199:AA203)</f>
        <v>202.40567887932002</v>
      </c>
      <c r="AB204" s="346">
        <f t="shared" si="554"/>
        <v>12433.523999999999</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20664.642764773398</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5933.6435999999994</v>
      </c>
      <c r="Z205" s="347">
        <f t="shared" ref="Z205:AE205" si="556">Z196*Z198</f>
        <v>1465.472</v>
      </c>
      <c r="AA205" s="347">
        <f t="shared" si="556"/>
        <v>1244.5902000000001</v>
      </c>
      <c r="AB205" s="347">
        <f t="shared" si="556"/>
        <v>654.39599999999996</v>
      </c>
      <c r="AC205" s="347">
        <f t="shared" si="556"/>
        <v>1.6339999999999999</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9299.7358000000004</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11364.906964773398</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118297</v>
      </c>
      <c r="Z208" s="291">
        <f>SUMPRODUCT(E38:E193,Z38:Z193)</f>
        <v>43452</v>
      </c>
      <c r="AA208" s="291">
        <f>IF(AA36="kw",SUMPRODUCT(N38:N193,P38:P193,AA38:AA193),SUMPRODUCT(E38:E193,AA38:AA193))</f>
        <v>1.2000000000000002</v>
      </c>
      <c r="AB208" s="291">
        <f>IF(AB36="kw",SUMPRODUCT(N38:N193,P38:P193,AB38:AB193),SUMPRODUCT(E38:E193,AB38:AB193))</f>
        <v>22.799999999999997</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118297</v>
      </c>
      <c r="Z209" s="291">
        <f>SUMPRODUCT(F38:F193,Z38:Z193)</f>
        <v>26459</v>
      </c>
      <c r="AA209" s="291">
        <f>IF(AA36="kw",SUMPRODUCT(N38:N193,Q38:Q193,AA38:AA193),SUMPRODUCT(F38:F193,AA38:AA193))</f>
        <v>1.2000000000000002</v>
      </c>
      <c r="AB209" s="291">
        <f>IF(AB36="kw",SUMPRODUCT(N38:N193,Q38:Q193,AB38:AB193),SUMPRODUCT(F38:F193,AB38:AB193))</f>
        <v>22.799999999999997</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118297</v>
      </c>
      <c r="Z210" s="291">
        <f>SUMPRODUCT(G38:G193,Z38:Z193)</f>
        <v>26114</v>
      </c>
      <c r="AA210" s="291">
        <f>IF(AA36="kw",SUMPRODUCT(N38:N193,R38:R193,AA38:AA193),SUMPRODUCT(G38:G193,AA38:AA193))</f>
        <v>1.2000000000000002</v>
      </c>
      <c r="AB210" s="291">
        <f>IF(AB36="kw",SUMPRODUCT(N38:N193,R38:R193,AB38:AB193),SUMPRODUCT(G38:G193,AB38:AB193))</f>
        <v>22.799999999999997</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118297</v>
      </c>
      <c r="Z211" s="291">
        <f>SUMPRODUCT(H38:H193,Z38:Z193)</f>
        <v>26114</v>
      </c>
      <c r="AA211" s="291">
        <f>IF(AA36="kw",SUMPRODUCT(N38:N193,S38:S193,AA38:AA193),SUMPRODUCT(H38:H193,AA38:AA193))</f>
        <v>1.2000000000000002</v>
      </c>
      <c r="AB211" s="291">
        <f>IF(AB36="kw",SUMPRODUCT(N38:N193,S38:S193,AB38:AB193),SUMPRODUCT(H38:H193,AB38:AB193))</f>
        <v>22.799999999999997</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118297</v>
      </c>
      <c r="Z212" s="326">
        <f>SUMPRODUCT(I38:I193,Z38:Z193)</f>
        <v>26114</v>
      </c>
      <c r="AA212" s="326">
        <f>IF(AA36="kw",SUMPRODUCT(N38:N193,T38:T193,AA38:AA193),SUMPRODUCT(I38:I193,AA38:AA193))</f>
        <v>1.2000000000000002</v>
      </c>
      <c r="AB212" s="326">
        <f>IF(AB36="kw",SUMPRODUCT(N38:N193,T38:T193,AB38:AB193),SUMPRODUCT(I38:I193,AB38:AB193))</f>
        <v>22.799999999999997</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581</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90" t="s">
        <v>525</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30" t="s">
        <v>211</v>
      </c>
      <c r="C217" s="832" t="s">
        <v>33</v>
      </c>
      <c r="D217" s="284" t="s">
        <v>421</v>
      </c>
      <c r="E217" s="834" t="s">
        <v>209</v>
      </c>
      <c r="F217" s="835"/>
      <c r="G217" s="835"/>
      <c r="H217" s="835"/>
      <c r="I217" s="835"/>
      <c r="J217" s="835"/>
      <c r="K217" s="835"/>
      <c r="L217" s="835"/>
      <c r="M217" s="836"/>
      <c r="N217" s="837" t="s">
        <v>213</v>
      </c>
      <c r="O217" s="284" t="s">
        <v>422</v>
      </c>
      <c r="P217" s="834" t="s">
        <v>212</v>
      </c>
      <c r="Q217" s="835"/>
      <c r="R217" s="835"/>
      <c r="S217" s="835"/>
      <c r="T217" s="835"/>
      <c r="U217" s="835"/>
      <c r="V217" s="835"/>
      <c r="W217" s="835"/>
      <c r="X217" s="836"/>
      <c r="Y217" s="827" t="s">
        <v>243</v>
      </c>
      <c r="Z217" s="828"/>
      <c r="AA217" s="828"/>
      <c r="AB217" s="828"/>
      <c r="AC217" s="828"/>
      <c r="AD217" s="828"/>
      <c r="AE217" s="828"/>
      <c r="AF217" s="828"/>
      <c r="AG217" s="828"/>
      <c r="AH217" s="828"/>
      <c r="AI217" s="828"/>
      <c r="AJ217" s="828"/>
      <c r="AK217" s="828"/>
      <c r="AL217" s="828"/>
      <c r="AM217" s="829"/>
    </row>
    <row r="218" spans="1:39" ht="60.75" customHeight="1">
      <c r="B218" s="831"/>
      <c r="C218" s="833"/>
      <c r="D218" s="285">
        <v>2016</v>
      </c>
      <c r="E218" s="285">
        <v>2017</v>
      </c>
      <c r="F218" s="285">
        <v>2018</v>
      </c>
      <c r="G218" s="285">
        <v>2019</v>
      </c>
      <c r="H218" s="285">
        <v>2020</v>
      </c>
      <c r="I218" s="285">
        <v>2021</v>
      </c>
      <c r="J218" s="285">
        <v>2022</v>
      </c>
      <c r="K218" s="285">
        <v>2023</v>
      </c>
      <c r="L218" s="285">
        <v>2024</v>
      </c>
      <c r="M218" s="285">
        <v>2025</v>
      </c>
      <c r="N218" s="838"/>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&gt; 50 to 4,999 Kw</v>
      </c>
      <c r="AB218" s="285" t="str">
        <f>'1.  LRAMVA Summary'!G52</f>
        <v>Street Lighting</v>
      </c>
      <c r="AC218" s="285" t="str">
        <f>'1.  LRAMVA Summary'!H52</f>
        <v>Unmetered Scattered Load</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503</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kWh</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496</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v>41782</v>
      </c>
      <c r="E221" s="295">
        <v>41782</v>
      </c>
      <c r="F221" s="295">
        <v>41782</v>
      </c>
      <c r="G221" s="295">
        <v>41782</v>
      </c>
      <c r="H221" s="295">
        <v>41782</v>
      </c>
      <c r="I221" s="295">
        <v>41782</v>
      </c>
      <c r="J221" s="295">
        <v>41773</v>
      </c>
      <c r="K221" s="295">
        <v>41773</v>
      </c>
      <c r="L221" s="295">
        <v>41773</v>
      </c>
      <c r="M221" s="295">
        <v>38540</v>
      </c>
      <c r="N221" s="291"/>
      <c r="O221" s="295">
        <v>3</v>
      </c>
      <c r="P221" s="295">
        <v>3</v>
      </c>
      <c r="Q221" s="295">
        <v>3</v>
      </c>
      <c r="R221" s="295">
        <v>3</v>
      </c>
      <c r="S221" s="295">
        <v>3</v>
      </c>
      <c r="T221" s="295">
        <v>3</v>
      </c>
      <c r="U221" s="295">
        <v>3</v>
      </c>
      <c r="V221" s="295">
        <v>3</v>
      </c>
      <c r="W221" s="295">
        <v>3</v>
      </c>
      <c r="X221" s="295">
        <v>2</v>
      </c>
      <c r="Y221" s="410">
        <v>1</v>
      </c>
      <c r="Z221" s="410"/>
      <c r="AA221" s="410"/>
      <c r="AB221" s="410"/>
      <c r="AC221" s="410"/>
      <c r="AD221" s="410"/>
      <c r="AE221" s="410"/>
      <c r="AF221" s="410"/>
      <c r="AG221" s="410"/>
      <c r="AH221" s="410"/>
      <c r="AI221" s="410"/>
      <c r="AJ221" s="410"/>
      <c r="AK221" s="410"/>
      <c r="AL221" s="410"/>
      <c r="AM221" s="296">
        <f>SUM(Y221:AL221)</f>
        <v>1</v>
      </c>
    </row>
    <row r="222" spans="1:39" outlineLevel="1">
      <c r="B222" s="294" t="s">
        <v>289</v>
      </c>
      <c r="C222" s="291" t="s">
        <v>163</v>
      </c>
      <c r="D222" s="295">
        <v>6941</v>
      </c>
      <c r="E222" s="295">
        <v>6941</v>
      </c>
      <c r="F222" s="295">
        <v>6941</v>
      </c>
      <c r="G222" s="295">
        <v>6941</v>
      </c>
      <c r="H222" s="295">
        <v>6941</v>
      </c>
      <c r="I222" s="295">
        <v>6941</v>
      </c>
      <c r="J222" s="295">
        <v>6938</v>
      </c>
      <c r="K222" s="295">
        <v>6938</v>
      </c>
      <c r="L222" s="295">
        <v>6938</v>
      </c>
      <c r="M222" s="295">
        <v>6766</v>
      </c>
      <c r="N222" s="468"/>
      <c r="O222" s="295"/>
      <c r="P222" s="295"/>
      <c r="Q222" s="295"/>
      <c r="R222" s="295"/>
      <c r="S222" s="295"/>
      <c r="T222" s="295"/>
      <c r="U222" s="295"/>
      <c r="V222" s="295"/>
      <c r="W222" s="295"/>
      <c r="X222" s="295"/>
      <c r="Y222" s="411">
        <f>Y221</f>
        <v>1</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v>76515</v>
      </c>
      <c r="E224" s="295">
        <v>76515</v>
      </c>
      <c r="F224" s="295">
        <v>76515</v>
      </c>
      <c r="G224" s="295">
        <v>76515</v>
      </c>
      <c r="H224" s="295">
        <v>76515</v>
      </c>
      <c r="I224" s="295">
        <v>76515</v>
      </c>
      <c r="J224" s="295">
        <v>76475</v>
      </c>
      <c r="K224" s="295">
        <v>76475</v>
      </c>
      <c r="L224" s="295">
        <v>76475</v>
      </c>
      <c r="M224" s="295">
        <v>70521</v>
      </c>
      <c r="N224" s="291"/>
      <c r="O224" s="295">
        <v>5</v>
      </c>
      <c r="P224" s="295">
        <v>5</v>
      </c>
      <c r="Q224" s="295">
        <v>5</v>
      </c>
      <c r="R224" s="295">
        <v>5</v>
      </c>
      <c r="S224" s="295">
        <v>5</v>
      </c>
      <c r="T224" s="295">
        <v>5</v>
      </c>
      <c r="U224" s="295">
        <v>5</v>
      </c>
      <c r="V224" s="295">
        <v>5</v>
      </c>
      <c r="W224" s="295">
        <v>5</v>
      </c>
      <c r="X224" s="295">
        <v>4</v>
      </c>
      <c r="Y224" s="410">
        <v>1</v>
      </c>
      <c r="Z224" s="410"/>
      <c r="AA224" s="410"/>
      <c r="AB224" s="410"/>
      <c r="AC224" s="410"/>
      <c r="AD224" s="410"/>
      <c r="AE224" s="410"/>
      <c r="AF224" s="410"/>
      <c r="AG224" s="410"/>
      <c r="AH224" s="410"/>
      <c r="AI224" s="410"/>
      <c r="AJ224" s="410"/>
      <c r="AK224" s="410"/>
      <c r="AL224" s="410"/>
      <c r="AM224" s="296">
        <f>SUM(Y224:AL224)</f>
        <v>1</v>
      </c>
    </row>
    <row r="225" spans="1:39" outlineLevel="1">
      <c r="B225" s="294" t="s">
        <v>289</v>
      </c>
      <c r="C225" s="291" t="s">
        <v>163</v>
      </c>
      <c r="D225" s="295">
        <v>796</v>
      </c>
      <c r="E225" s="295">
        <v>796</v>
      </c>
      <c r="F225" s="295">
        <v>796</v>
      </c>
      <c r="G225" s="295">
        <v>796</v>
      </c>
      <c r="H225" s="295">
        <v>796</v>
      </c>
      <c r="I225" s="295">
        <v>796</v>
      </c>
      <c r="J225" s="295">
        <v>794</v>
      </c>
      <c r="K225" s="295">
        <v>794</v>
      </c>
      <c r="L225" s="295">
        <v>794</v>
      </c>
      <c r="M225" s="295">
        <v>674</v>
      </c>
      <c r="N225" s="468"/>
      <c r="O225" s="295"/>
      <c r="P225" s="295"/>
      <c r="Q225" s="295"/>
      <c r="R225" s="295"/>
      <c r="S225" s="295"/>
      <c r="T225" s="295"/>
      <c r="U225" s="295"/>
      <c r="V225" s="295"/>
      <c r="W225" s="295"/>
      <c r="X225" s="295"/>
      <c r="Y225" s="411">
        <f>Y224</f>
        <v>1</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v>14859</v>
      </c>
      <c r="E227" s="295">
        <v>14859</v>
      </c>
      <c r="F227" s="295">
        <v>14859</v>
      </c>
      <c r="G227" s="295">
        <v>14859</v>
      </c>
      <c r="H227" s="295">
        <v>9767</v>
      </c>
      <c r="I227" s="295"/>
      <c r="J227" s="295"/>
      <c r="K227" s="295"/>
      <c r="L227" s="295"/>
      <c r="M227" s="295"/>
      <c r="N227" s="291"/>
      <c r="O227" s="295">
        <v>2</v>
      </c>
      <c r="P227" s="295">
        <v>2</v>
      </c>
      <c r="Q227" s="295">
        <v>2</v>
      </c>
      <c r="R227" s="295">
        <v>1</v>
      </c>
      <c r="S227" s="295">
        <v>0</v>
      </c>
      <c r="T227" s="295">
        <v>0</v>
      </c>
      <c r="U227" s="295">
        <v>0</v>
      </c>
      <c r="V227" s="295">
        <v>0</v>
      </c>
      <c r="W227" s="295">
        <v>0</v>
      </c>
      <c r="X227" s="295">
        <v>0</v>
      </c>
      <c r="Y227" s="410">
        <v>1</v>
      </c>
      <c r="Z227" s="410"/>
      <c r="AA227" s="410"/>
      <c r="AB227" s="410"/>
      <c r="AC227" s="410"/>
      <c r="AD227" s="410"/>
      <c r="AE227" s="410"/>
      <c r="AF227" s="410"/>
      <c r="AG227" s="410"/>
      <c r="AH227" s="410"/>
      <c r="AI227" s="410"/>
      <c r="AJ227" s="410"/>
      <c r="AK227" s="410"/>
      <c r="AL227" s="410"/>
      <c r="AM227" s="296">
        <f>SUM(Y227:AL227)</f>
        <v>1</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1</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665</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497</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v>392698</v>
      </c>
      <c r="E240" s="295">
        <v>392698</v>
      </c>
      <c r="F240" s="295">
        <v>392698</v>
      </c>
      <c r="G240" s="295">
        <v>392698</v>
      </c>
      <c r="H240" s="295">
        <v>392698</v>
      </c>
      <c r="I240" s="295">
        <v>392698</v>
      </c>
      <c r="J240" s="295">
        <v>392698</v>
      </c>
      <c r="K240" s="295">
        <v>390349</v>
      </c>
      <c r="L240" s="295">
        <v>389455</v>
      </c>
      <c r="M240" s="295">
        <v>380903</v>
      </c>
      <c r="N240" s="295">
        <v>12</v>
      </c>
      <c r="O240" s="295">
        <v>2</v>
      </c>
      <c r="P240" s="295">
        <v>2</v>
      </c>
      <c r="Q240" s="295">
        <v>2</v>
      </c>
      <c r="R240" s="295">
        <v>2</v>
      </c>
      <c r="S240" s="295">
        <v>2</v>
      </c>
      <c r="T240" s="295">
        <v>2</v>
      </c>
      <c r="U240" s="295">
        <v>2</v>
      </c>
      <c r="V240" s="295">
        <v>2</v>
      </c>
      <c r="W240" s="295">
        <v>2</v>
      </c>
      <c r="X240" s="295">
        <v>1</v>
      </c>
      <c r="Y240" s="415"/>
      <c r="Z240" s="410"/>
      <c r="AA240" s="410">
        <v>0.05</v>
      </c>
      <c r="AB240" s="410">
        <v>0.95</v>
      </c>
      <c r="AC240" s="410"/>
      <c r="AD240" s="410"/>
      <c r="AE240" s="410"/>
      <c r="AF240" s="415"/>
      <c r="AG240" s="415"/>
      <c r="AH240" s="415"/>
      <c r="AI240" s="415"/>
      <c r="AJ240" s="415"/>
      <c r="AK240" s="415"/>
      <c r="AL240" s="415"/>
      <c r="AM240" s="296">
        <f>SUM(Y240:AL240)</f>
        <v>1</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0.05</v>
      </c>
      <c r="AB241" s="411">
        <f t="shared" ref="AB241" si="638">AB240</f>
        <v>0.95</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v>26114</v>
      </c>
      <c r="E243" s="295">
        <v>26459</v>
      </c>
      <c r="F243" s="295">
        <v>26114</v>
      </c>
      <c r="G243" s="295">
        <v>26114</v>
      </c>
      <c r="H243" s="295">
        <v>26114</v>
      </c>
      <c r="I243" s="295">
        <v>26114</v>
      </c>
      <c r="J243" s="295">
        <v>26114</v>
      </c>
      <c r="K243" s="295">
        <v>26114</v>
      </c>
      <c r="L243" s="295">
        <v>26114</v>
      </c>
      <c r="M243" s="295">
        <v>25640</v>
      </c>
      <c r="N243" s="295">
        <v>12</v>
      </c>
      <c r="O243" s="295">
        <v>6</v>
      </c>
      <c r="P243" s="295">
        <v>6</v>
      </c>
      <c r="Q243" s="295">
        <v>6</v>
      </c>
      <c r="R243" s="295">
        <v>6</v>
      </c>
      <c r="S243" s="295">
        <v>6</v>
      </c>
      <c r="T243" s="295">
        <v>6</v>
      </c>
      <c r="U243" s="295">
        <v>6</v>
      </c>
      <c r="V243" s="295">
        <v>6</v>
      </c>
      <c r="W243" s="295">
        <v>6</v>
      </c>
      <c r="X243" s="295">
        <v>6</v>
      </c>
      <c r="Y243" s="415"/>
      <c r="Z243" s="410">
        <v>1</v>
      </c>
      <c r="AA243" s="410"/>
      <c r="AB243" s="410"/>
      <c r="AC243" s="410"/>
      <c r="AD243" s="410"/>
      <c r="AE243" s="410"/>
      <c r="AF243" s="415"/>
      <c r="AG243" s="415"/>
      <c r="AH243" s="415"/>
      <c r="AI243" s="415"/>
      <c r="AJ243" s="415"/>
      <c r="AK243" s="415"/>
      <c r="AL243" s="415"/>
      <c r="AM243" s="296">
        <f>SUM(Y243:AL243)</f>
        <v>1</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1</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489</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494</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490</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495</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502</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498</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v>365671</v>
      </c>
      <c r="E288" s="295">
        <v>365671</v>
      </c>
      <c r="F288" s="295">
        <v>365671</v>
      </c>
      <c r="G288" s="295">
        <v>365671</v>
      </c>
      <c r="H288" s="295">
        <v>365671</v>
      </c>
      <c r="I288" s="295">
        <v>365671</v>
      </c>
      <c r="J288" s="295">
        <v>365671</v>
      </c>
      <c r="K288" s="295">
        <v>365620</v>
      </c>
      <c r="L288" s="295">
        <v>365620</v>
      </c>
      <c r="M288" s="295">
        <v>363986</v>
      </c>
      <c r="N288" s="291"/>
      <c r="O288" s="295">
        <v>24</v>
      </c>
      <c r="P288" s="295">
        <v>24</v>
      </c>
      <c r="Q288" s="295">
        <v>24</v>
      </c>
      <c r="R288" s="295">
        <v>24</v>
      </c>
      <c r="S288" s="295">
        <v>24</v>
      </c>
      <c r="T288" s="295">
        <v>24</v>
      </c>
      <c r="U288" s="295">
        <v>24</v>
      </c>
      <c r="V288" s="295">
        <v>24</v>
      </c>
      <c r="W288" s="295">
        <v>24</v>
      </c>
      <c r="X288" s="295">
        <v>24</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289</v>
      </c>
      <c r="C289" s="291" t="s">
        <v>163</v>
      </c>
      <c r="D289" s="295"/>
      <c r="E289" s="295"/>
      <c r="F289" s="295"/>
      <c r="G289" s="295"/>
      <c r="H289" s="295"/>
      <c r="I289" s="295"/>
      <c r="J289" s="295"/>
      <c r="K289" s="295"/>
      <c r="L289" s="295"/>
      <c r="M289" s="295"/>
      <c r="N289" s="291"/>
      <c r="O289" s="295"/>
      <c r="P289" s="295"/>
      <c r="Q289" s="295"/>
      <c r="R289" s="295"/>
      <c r="S289" s="295"/>
      <c r="T289" s="295"/>
      <c r="U289" s="295"/>
      <c r="V289" s="295"/>
      <c r="W289" s="295"/>
      <c r="X289" s="295"/>
      <c r="Y289" s="411">
        <f>Y288</f>
        <v>1</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outlineLevel="1">
      <c r="B292" s="294" t="s">
        <v>289</v>
      </c>
      <c r="C292" s="291" t="s">
        <v>163</v>
      </c>
      <c r="D292" s="295"/>
      <c r="E292" s="295"/>
      <c r="F292" s="295"/>
      <c r="G292" s="295"/>
      <c r="H292" s="295"/>
      <c r="I292" s="295"/>
      <c r="J292" s="295"/>
      <c r="K292" s="295"/>
      <c r="L292" s="295"/>
      <c r="M292" s="295"/>
      <c r="N292" s="291"/>
      <c r="O292" s="295"/>
      <c r="P292" s="295"/>
      <c r="Q292" s="295"/>
      <c r="R292" s="295"/>
      <c r="S292" s="295"/>
      <c r="T292" s="295"/>
      <c r="U292" s="295"/>
      <c r="V292" s="295"/>
      <c r="W292" s="295"/>
      <c r="X292" s="295"/>
      <c r="Y292" s="411">
        <f>Y291</f>
        <v>0</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v>2719</v>
      </c>
      <c r="E297" s="295">
        <v>2719</v>
      </c>
      <c r="F297" s="295">
        <v>2719</v>
      </c>
      <c r="G297" s="295">
        <v>2719</v>
      </c>
      <c r="H297" s="295">
        <v>2719</v>
      </c>
      <c r="I297" s="295">
        <v>2719</v>
      </c>
      <c r="J297" s="295">
        <v>2719</v>
      </c>
      <c r="K297" s="295">
        <v>2719</v>
      </c>
      <c r="L297" s="295">
        <v>2719</v>
      </c>
      <c r="M297" s="295">
        <v>2719</v>
      </c>
      <c r="N297" s="291"/>
      <c r="O297" s="295"/>
      <c r="P297" s="295"/>
      <c r="Q297" s="295"/>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f>SUM(Y297:AL297)</f>
        <v>1</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499</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v>102188</v>
      </c>
      <c r="E304" s="295">
        <v>102188</v>
      </c>
      <c r="F304" s="295">
        <v>102188</v>
      </c>
      <c r="G304" s="295">
        <v>102188</v>
      </c>
      <c r="H304" s="295">
        <v>102188</v>
      </c>
      <c r="I304" s="295">
        <v>102188</v>
      </c>
      <c r="J304" s="295">
        <v>102188</v>
      </c>
      <c r="K304" s="295">
        <v>102188</v>
      </c>
      <c r="L304" s="295">
        <v>102188</v>
      </c>
      <c r="M304" s="295">
        <v>102188</v>
      </c>
      <c r="N304" s="295">
        <v>12</v>
      </c>
      <c r="O304" s="295">
        <v>29</v>
      </c>
      <c r="P304" s="295">
        <v>29</v>
      </c>
      <c r="Q304" s="295">
        <v>29</v>
      </c>
      <c r="R304" s="295">
        <v>29</v>
      </c>
      <c r="S304" s="295">
        <v>29</v>
      </c>
      <c r="T304" s="295">
        <v>29</v>
      </c>
      <c r="U304" s="295">
        <v>29</v>
      </c>
      <c r="V304" s="295">
        <v>29</v>
      </c>
      <c r="W304" s="295">
        <v>29</v>
      </c>
      <c r="X304" s="295">
        <v>29</v>
      </c>
      <c r="Y304" s="426"/>
      <c r="Z304" s="410"/>
      <c r="AA304" s="410">
        <v>1</v>
      </c>
      <c r="AB304" s="410"/>
      <c r="AC304" s="410"/>
      <c r="AD304" s="410"/>
      <c r="AE304" s="410"/>
      <c r="AF304" s="410"/>
      <c r="AG304" s="415"/>
      <c r="AH304" s="415"/>
      <c r="AI304" s="415"/>
      <c r="AJ304" s="415"/>
      <c r="AK304" s="415"/>
      <c r="AL304" s="415"/>
      <c r="AM304" s="296">
        <f>SUM(Y304:AL304)</f>
        <v>1</v>
      </c>
    </row>
    <row r="305" spans="1:39" outlineLevel="1">
      <c r="B305" s="294" t="s">
        <v>289</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1">
        <f>Y304</f>
        <v>0</v>
      </c>
      <c r="Z305" s="411">
        <f t="shared" ref="Z305" si="811">Z304</f>
        <v>0</v>
      </c>
      <c r="AA305" s="411">
        <f t="shared" ref="AA305" si="812">AA304</f>
        <v>1</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v>14789</v>
      </c>
      <c r="E307" s="295">
        <v>25226</v>
      </c>
      <c r="F307" s="295">
        <v>25226</v>
      </c>
      <c r="G307" s="295">
        <v>14789</v>
      </c>
      <c r="H307" s="295">
        <v>14789</v>
      </c>
      <c r="I307" s="295">
        <v>14789</v>
      </c>
      <c r="J307" s="295">
        <v>9585</v>
      </c>
      <c r="K307" s="295">
        <v>5818</v>
      </c>
      <c r="L307" s="295">
        <v>5818</v>
      </c>
      <c r="M307" s="295">
        <v>3719</v>
      </c>
      <c r="N307" s="295">
        <v>12</v>
      </c>
      <c r="O307" s="295">
        <v>2</v>
      </c>
      <c r="P307" s="295">
        <v>3</v>
      </c>
      <c r="Q307" s="295">
        <v>3</v>
      </c>
      <c r="R307" s="295">
        <v>2</v>
      </c>
      <c r="S307" s="295">
        <v>2</v>
      </c>
      <c r="T307" s="295">
        <v>2</v>
      </c>
      <c r="U307" s="295">
        <v>2</v>
      </c>
      <c r="V307" s="295">
        <v>1</v>
      </c>
      <c r="W307" s="295">
        <v>1</v>
      </c>
      <c r="X307" s="295">
        <v>0</v>
      </c>
      <c r="Y307" s="426"/>
      <c r="Z307" s="410">
        <v>1</v>
      </c>
      <c r="AA307" s="410"/>
      <c r="AB307" s="410"/>
      <c r="AC307" s="410"/>
      <c r="AD307" s="410"/>
      <c r="AE307" s="410"/>
      <c r="AF307" s="410"/>
      <c r="AG307" s="415"/>
      <c r="AH307" s="415"/>
      <c r="AI307" s="415"/>
      <c r="AJ307" s="415"/>
      <c r="AK307" s="415"/>
      <c r="AL307" s="415"/>
      <c r="AM307" s="296">
        <f>SUM(Y307:AL307)</f>
        <v>1</v>
      </c>
    </row>
    <row r="308" spans="1:39" outlineLevel="1">
      <c r="B308" s="294" t="s">
        <v>289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4">Z307</f>
        <v>1</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500</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501</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1045072</v>
      </c>
      <c r="E378" s="329"/>
      <c r="F378" s="329"/>
      <c r="G378" s="329"/>
      <c r="H378" s="329"/>
      <c r="I378" s="329"/>
      <c r="J378" s="329"/>
      <c r="K378" s="329"/>
      <c r="L378" s="329"/>
      <c r="M378" s="329"/>
      <c r="N378" s="329"/>
      <c r="O378" s="329">
        <f>SUM(O221:O376)</f>
        <v>73</v>
      </c>
      <c r="P378" s="329"/>
      <c r="Q378" s="329"/>
      <c r="R378" s="329"/>
      <c r="S378" s="329"/>
      <c r="T378" s="329"/>
      <c r="U378" s="329"/>
      <c r="V378" s="329"/>
      <c r="W378" s="329"/>
      <c r="X378" s="329"/>
      <c r="Y378" s="329">
        <f>IF(Y219="kWh",SUMPRODUCT(D221:D376,Y221:Y376))</f>
        <v>509283</v>
      </c>
      <c r="Z378" s="329">
        <f>IF(Z219="kWh",SUMPRODUCT(D221:D376,Z221:Z376))</f>
        <v>40903</v>
      </c>
      <c r="AA378" s="329">
        <f>IF(AA219="kw",SUMPRODUCT(N221:N376,O221:O376,AA221:AA376),SUMPRODUCT(D221:D376,AA221:AA376))</f>
        <v>349.2</v>
      </c>
      <c r="AB378" s="329">
        <f>IF(AB219="kw",SUMPRODUCT(N221:N376,O221:O376,AB221:AB376),SUMPRODUCT(D221:D376,AB221:AB376))</f>
        <v>22.799999999999997</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511521</v>
      </c>
      <c r="Z379" s="392">
        <f>HLOOKUP(Z218,'2. LRAMVA Threshold'!$B$42:$Q$53,8,FALSE)</f>
        <v>183184</v>
      </c>
      <c r="AA379" s="392">
        <f>HLOOKUP(AA218,'2. LRAMVA Threshold'!$B$42:$Q$53,8,FALSE)</f>
        <v>959</v>
      </c>
      <c r="AB379" s="392">
        <f>HLOOKUP(AB218,'2. LRAMVA Threshold'!$B$42:$Q$53,8,FALSE)</f>
        <v>24</v>
      </c>
      <c r="AC379" s="392">
        <f>HLOOKUP(AC218,'2. LRAMVA Threshold'!$B$42:$Q$53,8,FALSE)</f>
        <v>190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9.7999999999999997E-3</v>
      </c>
      <c r="Z381" s="341">
        <f>HLOOKUP(Z$35,'3.  Distribution Rates'!$C$122:$P$133,8,FALSE)</f>
        <v>8.0999999999999996E-3</v>
      </c>
      <c r="AA381" s="341">
        <f>HLOOKUP(AA$35,'3.  Distribution Rates'!$C$122:$P$133,8,FALSE)</f>
        <v>1.3190999999999999</v>
      </c>
      <c r="AB381" s="341">
        <f>HLOOKUP(AB$35,'3.  Distribution Rates'!$C$122:$P$133,8,FALSE)</f>
        <v>27.712199999999999</v>
      </c>
      <c r="AC381" s="341">
        <f>HLOOKUP(AC$35,'3.  Distribution Rates'!$C$122:$P$133,8,FALSE)</f>
        <v>8.6999999999999994E-3</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358.136539916576</v>
      </c>
      <c r="Z382" s="378">
        <f>'4.  2011-2014 LRAM'!Z139*Z381</f>
        <v>48.489628480381398</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406.62616839695738</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307.75131635194168</v>
      </c>
      <c r="Z383" s="378">
        <f>'4.  2011-2014 LRAM'!Z268*Z381</f>
        <v>353.54408193942663</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661.29539829136831</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621.4888322734098</v>
      </c>
      <c r="Z384" s="378">
        <f>'4.  2011-2014 LRAM'!Z397*Z381</f>
        <v>718.09839342443524</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1339.587225697845</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2016.1542460256544</v>
      </c>
      <c r="Z385" s="378">
        <f>'4.  2011-2014 LRAM'!Z527*Z381</f>
        <v>394.93030258799996</v>
      </c>
      <c r="AA385" s="378">
        <f>'4.  2011-2014 LRAM'!AA527*AA381</f>
        <v>174.06923985954</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3">SUM(Y385:AL385)</f>
        <v>2585.1537884731947</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1159.3106</v>
      </c>
      <c r="Z386" s="378">
        <f t="shared" si="1124"/>
        <v>351.96119999999996</v>
      </c>
      <c r="AA386" s="378">
        <f t="shared" si="1124"/>
        <v>1.5829200000000001</v>
      </c>
      <c r="AB386" s="378">
        <f t="shared" si="1124"/>
        <v>631.8381599999999</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9">
        <f t="shared" si="1123"/>
        <v>2144.6928800000001</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4990.9733999999999</v>
      </c>
      <c r="Z387" s="378">
        <f t="shared" ref="Z387:AL387" si="1125">Z378*Z381</f>
        <v>331.3143</v>
      </c>
      <c r="AA387" s="378">
        <f t="shared" si="1125"/>
        <v>460.62971999999996</v>
      </c>
      <c r="AB387" s="378">
        <f t="shared" si="1125"/>
        <v>631.8381599999999</v>
      </c>
      <c r="AC387" s="378">
        <f t="shared" si="1125"/>
        <v>0</v>
      </c>
      <c r="AD387" s="378">
        <f t="shared" si="1125"/>
        <v>0</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9">
        <f t="shared" si="1123"/>
        <v>6414.75558</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9453.8149345675811</v>
      </c>
      <c r="Z388" s="346">
        <f t="shared" ref="Z388:AE388" si="1126">SUM(Z382:Z387)</f>
        <v>2198.3379064322435</v>
      </c>
      <c r="AA388" s="346">
        <f t="shared" si="1126"/>
        <v>636.28187985953991</v>
      </c>
      <c r="AB388" s="346">
        <f t="shared" si="1126"/>
        <v>1263.6763199999998</v>
      </c>
      <c r="AC388" s="346">
        <f t="shared" si="1126"/>
        <v>0</v>
      </c>
      <c r="AD388" s="346">
        <f t="shared" si="1126"/>
        <v>0</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13552.111040859367</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5012.9057999999995</v>
      </c>
      <c r="Z389" s="347">
        <f t="shared" ref="Z389:AE389" si="1128">Z379*Z381</f>
        <v>1483.7903999999999</v>
      </c>
      <c r="AA389" s="347">
        <f t="shared" si="1128"/>
        <v>1265.0168999999999</v>
      </c>
      <c r="AB389" s="347">
        <f t="shared" si="1128"/>
        <v>665.09280000000001</v>
      </c>
      <c r="AC389" s="347">
        <f t="shared" si="1128"/>
        <v>1.6529999999999998</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8428.4588999999996</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5123.6521408593671</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509283</v>
      </c>
      <c r="Z392" s="291">
        <f>SUMPRODUCT(E221:E376,Z221:Z376)</f>
        <v>51685</v>
      </c>
      <c r="AA392" s="291">
        <f t="shared" ref="AA392:AL392" si="1130">IF(AA219="kw",SUMPRODUCT($N$221:$N$376,$P$221:$P$376,AA221:AA376),SUMPRODUCT($E$221:$E$376,AA221:AA376))</f>
        <v>349.2</v>
      </c>
      <c r="AB392" s="291">
        <f t="shared" si="1130"/>
        <v>22.799999999999997</v>
      </c>
      <c r="AC392" s="291">
        <f t="shared" si="1130"/>
        <v>0</v>
      </c>
      <c r="AD392" s="291">
        <f t="shared" si="1130"/>
        <v>0</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509283</v>
      </c>
      <c r="Z393" s="291">
        <f>SUMPRODUCT(F221:F376,Z221:Z376)</f>
        <v>51340</v>
      </c>
      <c r="AA393" s="291">
        <f t="shared" ref="AA393:AL393" si="1131">IF(AA219="kw",SUMPRODUCT($N$221:$N$376,$Q$221:$Q$376,AA221:AA376),SUMPRODUCT($F$221:$F$376,AA221:AA376))</f>
        <v>349.2</v>
      </c>
      <c r="AB393" s="291">
        <f t="shared" si="1131"/>
        <v>22.799999999999997</v>
      </c>
      <c r="AC393" s="291">
        <f t="shared" si="1131"/>
        <v>0</v>
      </c>
      <c r="AD393" s="291">
        <f t="shared" si="1131"/>
        <v>0</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509283</v>
      </c>
      <c r="Z394" s="291">
        <f>SUMPRODUCT(G221:G376,Z221:Z376)</f>
        <v>40903</v>
      </c>
      <c r="AA394" s="291">
        <f t="shared" ref="AA394:AL394" si="1132">IF(AA219="kw",SUMPRODUCT($N$221:$N$376,$R$221:$R$376,AA221:AA376),SUMPRODUCT($G$221:$G$376,AA221:AA376))</f>
        <v>349.2</v>
      </c>
      <c r="AB394" s="291">
        <f t="shared" si="1132"/>
        <v>22.799999999999997</v>
      </c>
      <c r="AC394" s="291">
        <f t="shared" si="1132"/>
        <v>0</v>
      </c>
      <c r="AD394" s="291">
        <f t="shared" si="1132"/>
        <v>0</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504191</v>
      </c>
      <c r="Z395" s="326">
        <f>SUMPRODUCT(H221:H376,Z221:Z376)</f>
        <v>40903</v>
      </c>
      <c r="AA395" s="326">
        <f t="shared" ref="AA395:AL395" si="1133">IF(AA219="kw",SUMPRODUCT($N$221:$N$376,$S$221:$S$376,AA221:AA376),SUMPRODUCT($H$221:$H$376,AA221:AA376))</f>
        <v>349.2</v>
      </c>
      <c r="AB395" s="326">
        <f t="shared" si="1133"/>
        <v>22.799999999999997</v>
      </c>
      <c r="AC395" s="326">
        <f t="shared" si="1133"/>
        <v>0</v>
      </c>
      <c r="AD395" s="326">
        <f t="shared" si="1133"/>
        <v>0</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581</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90" t="s">
        <v>525</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30" t="s">
        <v>211</v>
      </c>
      <c r="C400" s="832" t="s">
        <v>33</v>
      </c>
      <c r="D400" s="284" t="s">
        <v>421</v>
      </c>
      <c r="E400" s="834" t="s">
        <v>209</v>
      </c>
      <c r="F400" s="835"/>
      <c r="G400" s="835"/>
      <c r="H400" s="835"/>
      <c r="I400" s="835"/>
      <c r="J400" s="835"/>
      <c r="K400" s="835"/>
      <c r="L400" s="835"/>
      <c r="M400" s="836"/>
      <c r="N400" s="837" t="s">
        <v>213</v>
      </c>
      <c r="O400" s="284" t="s">
        <v>422</v>
      </c>
      <c r="P400" s="834" t="s">
        <v>212</v>
      </c>
      <c r="Q400" s="835"/>
      <c r="R400" s="835"/>
      <c r="S400" s="835"/>
      <c r="T400" s="835"/>
      <c r="U400" s="835"/>
      <c r="V400" s="835"/>
      <c r="W400" s="835"/>
      <c r="X400" s="836"/>
      <c r="Y400" s="827" t="s">
        <v>243</v>
      </c>
      <c r="Z400" s="828"/>
      <c r="AA400" s="828"/>
      <c r="AB400" s="828"/>
      <c r="AC400" s="828"/>
      <c r="AD400" s="828"/>
      <c r="AE400" s="828"/>
      <c r="AF400" s="828"/>
      <c r="AG400" s="828"/>
      <c r="AH400" s="828"/>
      <c r="AI400" s="828"/>
      <c r="AJ400" s="828"/>
      <c r="AK400" s="828"/>
      <c r="AL400" s="828"/>
      <c r="AM400" s="829"/>
    </row>
    <row r="401" spans="1:39" ht="61.5" customHeight="1">
      <c r="B401" s="831"/>
      <c r="C401" s="833"/>
      <c r="D401" s="285">
        <v>2017</v>
      </c>
      <c r="E401" s="285">
        <v>2018</v>
      </c>
      <c r="F401" s="285">
        <v>2019</v>
      </c>
      <c r="G401" s="285">
        <v>2020</v>
      </c>
      <c r="H401" s="285">
        <v>2021</v>
      </c>
      <c r="I401" s="285">
        <v>2022</v>
      </c>
      <c r="J401" s="285">
        <v>2023</v>
      </c>
      <c r="K401" s="285">
        <v>2024</v>
      </c>
      <c r="L401" s="285">
        <v>2025</v>
      </c>
      <c r="M401" s="285">
        <v>2026</v>
      </c>
      <c r="N401" s="838"/>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&gt; 50 to 4,999 Kw</v>
      </c>
      <c r="AB401" s="285" t="str">
        <f>'1.  LRAMVA Summary'!G52</f>
        <v>Street Lighting</v>
      </c>
      <c r="AC401" s="285" t="str">
        <f>'1.  LRAMVA Summary'!H52</f>
        <v>Unmetered Scattered Load</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503</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kWh</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496</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665</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497</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489</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494</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490</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495</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502</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498</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v>293336</v>
      </c>
      <c r="E471" s="295">
        <v>293336</v>
      </c>
      <c r="F471" s="295">
        <v>293336</v>
      </c>
      <c r="G471" s="295">
        <v>293336</v>
      </c>
      <c r="H471" s="295">
        <v>293336</v>
      </c>
      <c r="I471" s="295">
        <v>293336</v>
      </c>
      <c r="J471" s="295">
        <v>293336</v>
      </c>
      <c r="K471" s="295">
        <v>293333</v>
      </c>
      <c r="L471" s="295">
        <v>293333</v>
      </c>
      <c r="M471" s="295">
        <v>292606</v>
      </c>
      <c r="N471" s="291"/>
      <c r="O471" s="295">
        <v>25</v>
      </c>
      <c r="P471" s="295">
        <v>20</v>
      </c>
      <c r="Q471" s="295">
        <v>20</v>
      </c>
      <c r="R471" s="295">
        <v>20</v>
      </c>
      <c r="S471" s="295">
        <v>20</v>
      </c>
      <c r="T471" s="295">
        <v>20</v>
      </c>
      <c r="U471" s="295">
        <v>20</v>
      </c>
      <c r="V471" s="295">
        <v>20</v>
      </c>
      <c r="W471" s="295">
        <v>20</v>
      </c>
      <c r="X471" s="295">
        <v>20</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2"/>
      <c r="B472" s="431" t="s">
        <v>308</v>
      </c>
      <c r="C472" s="291" t="s">
        <v>163</v>
      </c>
      <c r="D472" s="295">
        <v>71120</v>
      </c>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outlineLevel="1">
      <c r="A474" s="532">
        <v>22</v>
      </c>
      <c r="B474" s="428" t="s">
        <v>786</v>
      </c>
      <c r="C474" s="291" t="s">
        <v>25</v>
      </c>
      <c r="D474" s="295">
        <v>248718</v>
      </c>
      <c r="E474" s="295">
        <v>248718</v>
      </c>
      <c r="F474" s="295">
        <v>248718</v>
      </c>
      <c r="G474" s="295">
        <v>248718</v>
      </c>
      <c r="H474" s="295">
        <v>248718</v>
      </c>
      <c r="I474" s="295">
        <v>248718</v>
      </c>
      <c r="J474" s="295">
        <v>248718</v>
      </c>
      <c r="K474" s="295">
        <v>248714</v>
      </c>
      <c r="L474" s="295">
        <v>248714</v>
      </c>
      <c r="M474" s="295">
        <v>248714</v>
      </c>
      <c r="N474" s="291"/>
      <c r="O474" s="295">
        <v>24</v>
      </c>
      <c r="P474" s="295">
        <v>17</v>
      </c>
      <c r="Q474" s="295">
        <v>17</v>
      </c>
      <c r="R474" s="295">
        <v>17</v>
      </c>
      <c r="S474" s="295">
        <v>17</v>
      </c>
      <c r="T474" s="295">
        <v>17</v>
      </c>
      <c r="U474" s="295">
        <v>17</v>
      </c>
      <c r="V474" s="295">
        <v>17</v>
      </c>
      <c r="W474" s="295">
        <v>17</v>
      </c>
      <c r="X474" s="295"/>
      <c r="Y474" s="410"/>
      <c r="Z474" s="410"/>
      <c r="AA474" s="410"/>
      <c r="AB474" s="410"/>
      <c r="AC474" s="410"/>
      <c r="AD474" s="410"/>
      <c r="AE474" s="410"/>
      <c r="AF474" s="410"/>
      <c r="AG474" s="410"/>
      <c r="AH474" s="410"/>
      <c r="AI474" s="410"/>
      <c r="AJ474" s="410"/>
      <c r="AK474" s="410"/>
      <c r="AL474" s="410"/>
      <c r="AM474" s="296">
        <f>SUM(Y474:AL474)</f>
        <v>0</v>
      </c>
    </row>
    <row r="475" spans="1:39" outlineLevel="1">
      <c r="A475" s="532"/>
      <c r="B475" s="431" t="s">
        <v>308</v>
      </c>
      <c r="C475" s="291" t="s">
        <v>163</v>
      </c>
      <c r="D475" s="295">
        <v>94726</v>
      </c>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0</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24</v>
      </c>
      <c r="B480" s="428" t="s">
        <v>116</v>
      </c>
      <c r="C480" s="291" t="s">
        <v>25</v>
      </c>
      <c r="D480" s="295">
        <v>4357</v>
      </c>
      <c r="E480" s="295">
        <v>4357</v>
      </c>
      <c r="F480" s="295">
        <v>4357</v>
      </c>
      <c r="G480" s="295">
        <v>4357</v>
      </c>
      <c r="H480" s="295">
        <v>4357</v>
      </c>
      <c r="I480" s="295">
        <v>4357</v>
      </c>
      <c r="J480" s="295">
        <v>4357</v>
      </c>
      <c r="K480" s="295">
        <v>4357</v>
      </c>
      <c r="L480" s="295">
        <v>4357</v>
      </c>
      <c r="M480" s="295">
        <v>4357</v>
      </c>
      <c r="N480" s="291"/>
      <c r="O480" s="295">
        <v>1</v>
      </c>
      <c r="P480" s="295">
        <v>1</v>
      </c>
      <c r="Q480" s="295">
        <v>1</v>
      </c>
      <c r="R480" s="295">
        <v>1</v>
      </c>
      <c r="S480" s="295">
        <v>1</v>
      </c>
      <c r="T480" s="295">
        <v>1</v>
      </c>
      <c r="U480" s="295">
        <v>1</v>
      </c>
      <c r="V480" s="295">
        <v>1</v>
      </c>
      <c r="W480" s="295">
        <v>1</v>
      </c>
      <c r="X480" s="295">
        <v>1</v>
      </c>
      <c r="Y480" s="410">
        <v>1</v>
      </c>
      <c r="Z480" s="410"/>
      <c r="AA480" s="410"/>
      <c r="AB480" s="410"/>
      <c r="AC480" s="410"/>
      <c r="AD480" s="410"/>
      <c r="AE480" s="410"/>
      <c r="AF480" s="410"/>
      <c r="AG480" s="410"/>
      <c r="AH480" s="410"/>
      <c r="AI480" s="410"/>
      <c r="AJ480" s="410"/>
      <c r="AK480" s="410"/>
      <c r="AL480" s="410"/>
      <c r="AM480" s="296">
        <f>SUM(Y480:AL480)</f>
        <v>1</v>
      </c>
    </row>
    <row r="481" spans="1:39"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499</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32"/>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4">Z484</f>
        <v>0</v>
      </c>
      <c r="AA485" s="411">
        <f t="shared" ref="AA485" si="1375">AA484</f>
        <v>0</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295">
        <v>23584</v>
      </c>
      <c r="E487" s="295">
        <v>23584</v>
      </c>
      <c r="F487" s="295">
        <v>23584</v>
      </c>
      <c r="G487" s="295">
        <v>23584</v>
      </c>
      <c r="H487" s="295">
        <v>23584</v>
      </c>
      <c r="I487" s="295">
        <v>19383</v>
      </c>
      <c r="J487" s="295">
        <v>19383</v>
      </c>
      <c r="K487" s="295">
        <v>19383</v>
      </c>
      <c r="L487" s="295">
        <v>19383</v>
      </c>
      <c r="M487" s="295">
        <v>19383</v>
      </c>
      <c r="N487" s="295">
        <v>12</v>
      </c>
      <c r="O487" s="295">
        <v>3</v>
      </c>
      <c r="P487" s="295">
        <v>3</v>
      </c>
      <c r="Q487" s="295">
        <v>3</v>
      </c>
      <c r="R487" s="295">
        <v>3</v>
      </c>
      <c r="S487" s="295">
        <v>3</v>
      </c>
      <c r="T487" s="295">
        <v>2</v>
      </c>
      <c r="U487" s="295">
        <v>2</v>
      </c>
      <c r="V487" s="295">
        <v>2</v>
      </c>
      <c r="W487" s="295">
        <v>2</v>
      </c>
      <c r="X487" s="295">
        <v>2</v>
      </c>
      <c r="Y487" s="426"/>
      <c r="Z487" s="410">
        <v>0.5</v>
      </c>
      <c r="AA487" s="410">
        <v>0.5</v>
      </c>
      <c r="AB487" s="410"/>
      <c r="AC487" s="410"/>
      <c r="AD487" s="410"/>
      <c r="AE487" s="410"/>
      <c r="AF487" s="415"/>
      <c r="AG487" s="415"/>
      <c r="AH487" s="415"/>
      <c r="AI487" s="415"/>
      <c r="AJ487" s="415"/>
      <c r="AK487" s="415"/>
      <c r="AL487" s="415"/>
      <c r="AM487" s="296">
        <f>SUM(Y487:AL487)</f>
        <v>1</v>
      </c>
    </row>
    <row r="488" spans="1:39" outlineLevel="1">
      <c r="A488" s="532"/>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7">Z487</f>
        <v>0.5</v>
      </c>
      <c r="AA488" s="411">
        <f t="shared" ref="AA488" si="1388">AA487</f>
        <v>0.5</v>
      </c>
      <c r="AB488" s="411">
        <f t="shared" ref="AB488" si="1389">AB487</f>
        <v>0</v>
      </c>
      <c r="AC488" s="411">
        <f t="shared" ref="AC488" si="1390">AC487</f>
        <v>0</v>
      </c>
      <c r="AD488" s="411">
        <f t="shared" ref="AD488" si="1391">AD487</f>
        <v>0</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v>77412</v>
      </c>
      <c r="E490" s="295">
        <v>77412</v>
      </c>
      <c r="F490" s="295">
        <v>77412</v>
      </c>
      <c r="G490" s="295">
        <v>77412</v>
      </c>
      <c r="H490" s="295">
        <v>77412</v>
      </c>
      <c r="I490" s="295">
        <v>77412</v>
      </c>
      <c r="J490" s="295">
        <v>54809</v>
      </c>
      <c r="K490" s="295">
        <v>40142</v>
      </c>
      <c r="L490" s="295">
        <v>36750</v>
      </c>
      <c r="M490" s="295">
        <v>15680</v>
      </c>
      <c r="N490" s="295">
        <v>12</v>
      </c>
      <c r="O490" s="295">
        <v>13</v>
      </c>
      <c r="P490" s="295">
        <v>13</v>
      </c>
      <c r="Q490" s="295">
        <v>13</v>
      </c>
      <c r="R490" s="295">
        <v>13</v>
      </c>
      <c r="S490" s="295">
        <v>13</v>
      </c>
      <c r="T490" s="295">
        <v>13</v>
      </c>
      <c r="U490" s="295">
        <v>11</v>
      </c>
      <c r="V490" s="295">
        <v>8</v>
      </c>
      <c r="W490" s="295">
        <v>8</v>
      </c>
      <c r="X490" s="295">
        <v>2</v>
      </c>
      <c r="Y490" s="426"/>
      <c r="Z490" s="410">
        <v>1</v>
      </c>
      <c r="AA490" s="410"/>
      <c r="AB490" s="410"/>
      <c r="AC490" s="410"/>
      <c r="AD490" s="410"/>
      <c r="AE490" s="410"/>
      <c r="AF490" s="415"/>
      <c r="AG490" s="415"/>
      <c r="AH490" s="415"/>
      <c r="AI490" s="415"/>
      <c r="AJ490" s="415"/>
      <c r="AK490" s="415"/>
      <c r="AL490" s="415"/>
      <c r="AM490" s="296">
        <f>SUM(Y490:AL490)</f>
        <v>1</v>
      </c>
    </row>
    <row r="491" spans="1:39" outlineLevel="1">
      <c r="A491" s="532"/>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0">Z490</f>
        <v>1</v>
      </c>
      <c r="AA491" s="411">
        <f t="shared" ref="AA491" si="1401">AA490</f>
        <v>0</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3">Z493</f>
        <v>0</v>
      </c>
      <c r="AA494" s="411">
        <f t="shared" ref="AA494" si="1414">AA493</f>
        <v>0</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5">Z505</f>
        <v>0</v>
      </c>
      <c r="AA506" s="411">
        <f t="shared" ref="AA506" si="1466">AA505</f>
        <v>0</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500</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4">Z515</f>
        <v>0</v>
      </c>
      <c r="AA516" s="411">
        <f t="shared" ref="AA516" si="1505">AA515</f>
        <v>0</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501</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30" outlineLevel="1">
      <c r="A519" s="532">
        <v>36</v>
      </c>
      <c r="B519" s="428" t="s">
        <v>765</v>
      </c>
      <c r="C519" s="291" t="s">
        <v>25</v>
      </c>
      <c r="D519" s="295">
        <v>30614</v>
      </c>
      <c r="E519" s="295">
        <v>30614</v>
      </c>
      <c r="F519" s="295">
        <v>30614</v>
      </c>
      <c r="G519" s="295">
        <v>30614</v>
      </c>
      <c r="H519" s="295">
        <v>30614</v>
      </c>
      <c r="I519" s="295">
        <v>30614</v>
      </c>
      <c r="J519" s="295">
        <v>30614</v>
      </c>
      <c r="K519" s="295">
        <v>30614</v>
      </c>
      <c r="L519" s="295">
        <v>30614</v>
      </c>
      <c r="M519" s="295">
        <v>30614</v>
      </c>
      <c r="N519" s="295">
        <v>12</v>
      </c>
      <c r="O519" s="295">
        <v>0</v>
      </c>
      <c r="P519" s="295">
        <v>0</v>
      </c>
      <c r="Q519" s="295">
        <v>0</v>
      </c>
      <c r="R519" s="295">
        <v>0</v>
      </c>
      <c r="S519" s="295">
        <v>0</v>
      </c>
      <c r="T519" s="295">
        <v>0</v>
      </c>
      <c r="U519" s="295">
        <v>0</v>
      </c>
      <c r="V519" s="295">
        <v>0</v>
      </c>
      <c r="W519" s="295">
        <v>0</v>
      </c>
      <c r="X519" s="295">
        <v>0</v>
      </c>
      <c r="Y519" s="426">
        <v>1</v>
      </c>
      <c r="Z519" s="410"/>
      <c r="AA519" s="410"/>
      <c r="AB519" s="410"/>
      <c r="AC519" s="410"/>
      <c r="AD519" s="410"/>
      <c r="AE519" s="410"/>
      <c r="AF519" s="415"/>
      <c r="AG519" s="415"/>
      <c r="AH519" s="415"/>
      <c r="AI519" s="415"/>
      <c r="AJ519" s="415"/>
      <c r="AK519" s="415"/>
      <c r="AL519" s="415"/>
      <c r="AM519" s="296">
        <f>SUM(Y519:AL519)</f>
        <v>1</v>
      </c>
    </row>
    <row r="520" spans="1:39"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1</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0</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843867</v>
      </c>
      <c r="E561" s="329"/>
      <c r="F561" s="329"/>
      <c r="G561" s="329"/>
      <c r="H561" s="329"/>
      <c r="I561" s="329"/>
      <c r="J561" s="329"/>
      <c r="K561" s="329"/>
      <c r="L561" s="329"/>
      <c r="M561" s="329"/>
      <c r="N561" s="329"/>
      <c r="O561" s="329">
        <f>SUM(O404:O559)</f>
        <v>66</v>
      </c>
      <c r="P561" s="329"/>
      <c r="Q561" s="329"/>
      <c r="R561" s="329"/>
      <c r="S561" s="329"/>
      <c r="T561" s="329"/>
      <c r="U561" s="329"/>
      <c r="V561" s="329"/>
      <c r="W561" s="329"/>
      <c r="X561" s="329"/>
      <c r="Y561" s="329">
        <f>IF(Y402="kWh",SUMPRODUCT(D404:D559,Y404:Y559))</f>
        <v>399427</v>
      </c>
      <c r="Z561" s="329">
        <f>IF(Z402="kWh",SUMPRODUCT(D404:D559,Z404:Z559))</f>
        <v>89204</v>
      </c>
      <c r="AA561" s="329">
        <f>IF(AA402="kw",SUMPRODUCT(N404:N559,O404:O559,AA404:AA559),SUMPRODUCT(D404:D559,AA404:AA559))</f>
        <v>18</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511521</v>
      </c>
      <c r="Z562" s="392">
        <f>HLOOKUP(Z218,'2. LRAMVA Threshold'!$B$42:$Q$53,9,FALSE)</f>
        <v>183184</v>
      </c>
      <c r="AA562" s="392">
        <f>HLOOKUP(AA218,'2. LRAMVA Threshold'!$B$42:$Q$53,9,FALSE)</f>
        <v>959</v>
      </c>
      <c r="AB562" s="392">
        <f>HLOOKUP(AB218,'2. LRAMVA Threshold'!$B$42:$Q$53,9,FALSE)</f>
        <v>24</v>
      </c>
      <c r="AC562" s="392">
        <f>HLOOKUP(AC218,'2. LRAMVA Threshold'!$B$42:$Q$53,9,FALSE)</f>
        <v>190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7.0000000000000001E-3</v>
      </c>
      <c r="Z564" s="341">
        <f>HLOOKUP(Z$35,'3.  Distribution Rates'!$C$122:$P$133,9,FALSE)</f>
        <v>8.2000000000000007E-3</v>
      </c>
      <c r="AA564" s="341">
        <f>HLOOKUP(AA$35,'3.  Distribution Rates'!$C$122:$P$133,9,FALSE)</f>
        <v>1.341</v>
      </c>
      <c r="AB564" s="341">
        <f>HLOOKUP(AB$35,'3.  Distribution Rates'!$C$122:$P$133,9,FALSE)</f>
        <v>28.1738</v>
      </c>
      <c r="AC564" s="341">
        <f>HLOOKUP(AC$35,'3.  Distribution Rates'!$C$122:$P$133,9,FALSE)</f>
        <v>8.8999999999999999E-3</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195.13893884332393</v>
      </c>
      <c r="Z565" s="378">
        <f>'4.  2011-2014 LRAM'!Z140*Z564</f>
        <v>7.6078236728987347</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699">SUM(Y565:AL565)</f>
        <v>202.74676251622267</v>
      </c>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125.40138454970888</v>
      </c>
      <c r="Z566" s="378">
        <f>'4.  2011-2014 LRAM'!Z269*Z564</f>
        <v>98.023983219296042</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699"/>
        <v>223.42536776900494</v>
      </c>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414.06241244652199</v>
      </c>
      <c r="Z567" s="378">
        <f>'4.  2011-2014 LRAM'!Z398*Z564</f>
        <v>243.09837693556142</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699"/>
        <v>657.16078938208341</v>
      </c>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1414.7010143564105</v>
      </c>
      <c r="Z568" s="378">
        <f>'4.  2011-2014 LRAM'!Z528*Z564</f>
        <v>302.01207497000001</v>
      </c>
      <c r="AA568" s="378">
        <f>'4.  2011-2014 LRAM'!AA528*AA564</f>
        <v>176.95917720540001</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699"/>
        <v>1893.6722665318105</v>
      </c>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828.07900000000006</v>
      </c>
      <c r="Z569" s="378">
        <f t="shared" si="1700"/>
        <v>216.96380000000002</v>
      </c>
      <c r="AA569" s="378">
        <f t="shared" si="1700"/>
        <v>1.6092000000000002</v>
      </c>
      <c r="AB569" s="378">
        <f>AB209*AB564</f>
        <v>642.36263999999994</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9">
        <f t="shared" si="1699"/>
        <v>1689.0146400000003</v>
      </c>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3564.9810000000002</v>
      </c>
      <c r="Z570" s="378">
        <f>Z392*Z564</f>
        <v>423.81700000000006</v>
      </c>
      <c r="AA570" s="378">
        <f t="shared" ref="AA570:AL570" si="1701">AA392*AA564</f>
        <v>468.27719999999999</v>
      </c>
      <c r="AB570" s="378">
        <f>AB392*AB564</f>
        <v>642.36263999999994</v>
      </c>
      <c r="AC570" s="378">
        <f t="shared" si="1701"/>
        <v>0</v>
      </c>
      <c r="AD570" s="378">
        <f t="shared" si="1701"/>
        <v>0</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9">
        <f t="shared" si="1699"/>
        <v>5099.4378400000005</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2795.989</v>
      </c>
      <c r="Z571" s="378">
        <f t="shared" ref="Z571:AL571" si="1702">Z561*Z564</f>
        <v>731.47280000000001</v>
      </c>
      <c r="AA571" s="378">
        <f t="shared" si="1702"/>
        <v>24.137999999999998</v>
      </c>
      <c r="AB571" s="378">
        <f t="shared" si="1702"/>
        <v>0</v>
      </c>
      <c r="AC571" s="378">
        <f t="shared" si="1702"/>
        <v>0</v>
      </c>
      <c r="AD571" s="378">
        <f t="shared" si="1702"/>
        <v>0</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9">
        <f t="shared" si="1699"/>
        <v>3551.5998</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9338.3527501959652</v>
      </c>
      <c r="Z572" s="346">
        <f>SUM(Z565:Z571)</f>
        <v>2022.9958587977562</v>
      </c>
      <c r="AA572" s="346">
        <f t="shared" ref="AA572:AE572" si="1703">SUM(AA565:AA571)</f>
        <v>670.98357720540002</v>
      </c>
      <c r="AB572" s="346">
        <f t="shared" si="1703"/>
        <v>1284.7252799999999</v>
      </c>
      <c r="AC572" s="346">
        <f t="shared" si="1703"/>
        <v>0</v>
      </c>
      <c r="AD572" s="346">
        <f>SUM(AD565:AD571)</f>
        <v>0</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13317.057466199123</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3580.6469999999999</v>
      </c>
      <c r="Z573" s="347">
        <f t="shared" ref="Z573:AE573" si="1705">Z562*Z564</f>
        <v>1502.1088000000002</v>
      </c>
      <c r="AA573" s="347">
        <f t="shared" si="1705"/>
        <v>1286.019</v>
      </c>
      <c r="AB573" s="347">
        <f t="shared" si="1705"/>
        <v>676.1712</v>
      </c>
      <c r="AC573" s="347">
        <f t="shared" si="1705"/>
        <v>1.6910000000000001</v>
      </c>
      <c r="AD573" s="347">
        <f>AD562*AD564</f>
        <v>0</v>
      </c>
      <c r="AE573" s="347">
        <f t="shared" si="1705"/>
        <v>0</v>
      </c>
      <c r="AF573" s="347">
        <f>AF562*AF564</f>
        <v>0</v>
      </c>
      <c r="AG573" s="347">
        <f t="shared" ref="AG573:AL573" si="1706">AG562*AG564</f>
        <v>0</v>
      </c>
      <c r="AH573" s="347">
        <f t="shared" si="1706"/>
        <v>0</v>
      </c>
      <c r="AI573" s="347">
        <f t="shared" si="1706"/>
        <v>0</v>
      </c>
      <c r="AJ573" s="347">
        <f>AJ562*AJ564</f>
        <v>0</v>
      </c>
      <c r="AK573" s="347">
        <f>AK562*AK564</f>
        <v>0</v>
      </c>
      <c r="AL573" s="347">
        <f t="shared" si="1706"/>
        <v>0</v>
      </c>
      <c r="AM573" s="407">
        <f>SUM(Y573:AL573)</f>
        <v>7046.6369999999997</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6270.4204661991234</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328307</v>
      </c>
      <c r="Z576" s="291">
        <f>SUMPRODUCT(E404:E559,Z404:Z559)</f>
        <v>89204</v>
      </c>
      <c r="AA576" s="291">
        <f>IF(AA402="kw",SUMPRODUCT($N$404:$N$559,$P$404:$P$559,AA404:AA559),SUMPRODUCT($E$404:$E$559,AA404:AA559))</f>
        <v>18</v>
      </c>
      <c r="AB576" s="291">
        <f>IF(AB402="kw",SUMPRODUCT($N$404:$N$559,$P$404:$P$559,AB404:AB559),SUMPRODUCT($E$404:$E$559,AB404:AB559))</f>
        <v>0</v>
      </c>
      <c r="AC576" s="291">
        <f>IF(AC402="kw",SUMPRODUCT($N$404:$N$559,$P$404:$P$559,AC404:AC559),SUMPRODUCT($E$404:$E$559,AC404:AC559))</f>
        <v>0</v>
      </c>
      <c r="AD576" s="291">
        <f t="shared" ref="AD576:AL576" si="1707">IF(AD402="kw",SUMPRODUCT($N$404:$N$559,$P$404:$P$559,AD404:AD559),SUMPRODUCT($E$404:$E$559,AD404:AD559))</f>
        <v>0</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328307</v>
      </c>
      <c r="Z577" s="291">
        <f>SUMPRODUCT(F404:F559,Z404:Z559)</f>
        <v>89204</v>
      </c>
      <c r="AA577" s="291">
        <f t="shared" ref="AA577:AL577" si="1708">IF(AA402="kw",SUMPRODUCT($N$404:$N$559,$Q$404:$Q$559,AA404:AA559),SUMPRODUCT($F$404:$F$559,AA404:AA559))</f>
        <v>18</v>
      </c>
      <c r="AB577" s="291">
        <f t="shared" si="1708"/>
        <v>0</v>
      </c>
      <c r="AC577" s="291">
        <f>IF(AC402="kw",SUMPRODUCT($N$404:$N$559,$Q$404:$Q$559,AC404:AC559),SUMPRODUCT($F$404:$F$559,AC404:AC559))</f>
        <v>0</v>
      </c>
      <c r="AD577" s="291">
        <f t="shared" si="1708"/>
        <v>0</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328307</v>
      </c>
      <c r="Z578" s="326">
        <f>SUMPRODUCT(G404:G559,Z404:Z559)</f>
        <v>89204</v>
      </c>
      <c r="AA578" s="326">
        <f t="shared" ref="AA578:AL578" si="1709">IF(AA402="kw",SUMPRODUCT($N$404:$N$559,$R$404:$R$559,AA404:AA559),SUMPRODUCT($G$404:$G$559,AA404:AA559))</f>
        <v>18</v>
      </c>
      <c r="AB578" s="326">
        <f t="shared" si="1709"/>
        <v>0</v>
      </c>
      <c r="AC578" s="326">
        <f>IF(AC402="kw",SUMPRODUCT($N$404:$N$559,$R$404:$R$559,AC404:AC559),SUMPRODUCT($G$404:$G$559,AC404:AC559))</f>
        <v>0</v>
      </c>
      <c r="AD578" s="326">
        <f t="shared" si="1709"/>
        <v>0</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581</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90" t="s">
        <v>525</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30" t="s">
        <v>211</v>
      </c>
      <c r="C583" s="832" t="s">
        <v>33</v>
      </c>
      <c r="D583" s="284" t="s">
        <v>421</v>
      </c>
      <c r="E583" s="834" t="s">
        <v>209</v>
      </c>
      <c r="F583" s="835"/>
      <c r="G583" s="835"/>
      <c r="H583" s="835"/>
      <c r="I583" s="835"/>
      <c r="J583" s="835"/>
      <c r="K583" s="835"/>
      <c r="L583" s="835"/>
      <c r="M583" s="836"/>
      <c r="N583" s="837" t="s">
        <v>213</v>
      </c>
      <c r="O583" s="284" t="s">
        <v>422</v>
      </c>
      <c r="P583" s="834" t="s">
        <v>212</v>
      </c>
      <c r="Q583" s="835"/>
      <c r="R583" s="835"/>
      <c r="S583" s="835"/>
      <c r="T583" s="835"/>
      <c r="U583" s="835"/>
      <c r="V583" s="835"/>
      <c r="W583" s="835"/>
      <c r="X583" s="836"/>
      <c r="Y583" s="827" t="s">
        <v>243</v>
      </c>
      <c r="Z583" s="828"/>
      <c r="AA583" s="828"/>
      <c r="AB583" s="828"/>
      <c r="AC583" s="828"/>
      <c r="AD583" s="828"/>
      <c r="AE583" s="828"/>
      <c r="AF583" s="828"/>
      <c r="AG583" s="828"/>
      <c r="AH583" s="828"/>
      <c r="AI583" s="828"/>
      <c r="AJ583" s="828"/>
      <c r="AK583" s="828"/>
      <c r="AL583" s="828"/>
      <c r="AM583" s="829"/>
    </row>
    <row r="584" spans="1:39" ht="68.25" customHeight="1">
      <c r="B584" s="831"/>
      <c r="C584" s="833"/>
      <c r="D584" s="285">
        <v>2018</v>
      </c>
      <c r="E584" s="285">
        <v>2019</v>
      </c>
      <c r="F584" s="285">
        <v>2020</v>
      </c>
      <c r="G584" s="285">
        <v>2021</v>
      </c>
      <c r="H584" s="285">
        <v>2022</v>
      </c>
      <c r="I584" s="285">
        <v>2023</v>
      </c>
      <c r="J584" s="285">
        <v>2024</v>
      </c>
      <c r="K584" s="285">
        <v>2025</v>
      </c>
      <c r="L584" s="285">
        <v>2026</v>
      </c>
      <c r="M584" s="285">
        <v>2027</v>
      </c>
      <c r="N584" s="838"/>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&gt; 50 to 4,999 Kw</v>
      </c>
      <c r="AB584" s="285" t="str">
        <f>'1.  LRAMVA Summary'!G52</f>
        <v>Street Lighting</v>
      </c>
      <c r="AC584" s="285" t="str">
        <f>'1.  LRAMVA Summary'!H52</f>
        <v>Unmetered Scattered Load</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503</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kWh</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2"/>
      <c r="B586" s="504" t="s">
        <v>496</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75"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75"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32">
        <v>4</v>
      </c>
      <c r="B596" s="520" t="s">
        <v>665</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outlineLevel="1">
      <c r="A602" s="532"/>
      <c r="B602" s="319" t="s">
        <v>497</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6"/>
      <c r="AN630" s="630"/>
    </row>
    <row r="631" spans="1:40"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outlineLevel="1">
      <c r="A632" s="532"/>
      <c r="B632" s="288" t="s">
        <v>489</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outlineLevel="1">
      <c r="A633" s="532">
        <v>15</v>
      </c>
      <c r="B633" s="294" t="s">
        <v>494</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32">
        <v>16</v>
      </c>
      <c r="B636" s="324" t="s">
        <v>490</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outlineLevel="1">
      <c r="A639" s="532"/>
      <c r="B639" s="519" t="s">
        <v>495</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75"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32"/>
      <c r="B652" s="518" t="s">
        <v>502</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outlineLevel="1">
      <c r="A653" s="532"/>
      <c r="B653" s="504" t="s">
        <v>498</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outlineLevel="1">
      <c r="A654" s="532">
        <v>21</v>
      </c>
      <c r="B654" s="428" t="s">
        <v>784</v>
      </c>
      <c r="C654" s="291" t="s">
        <v>25</v>
      </c>
      <c r="D654" s="295">
        <v>147206</v>
      </c>
      <c r="E654" s="295">
        <v>145996</v>
      </c>
      <c r="F654" s="295">
        <v>145996</v>
      </c>
      <c r="G654" s="295"/>
      <c r="H654" s="295"/>
      <c r="I654" s="295"/>
      <c r="J654" s="295"/>
      <c r="K654" s="295"/>
      <c r="L654" s="295"/>
      <c r="M654" s="295"/>
      <c r="N654" s="291"/>
      <c r="O654" s="295"/>
      <c r="P654" s="295"/>
      <c r="Q654" s="295"/>
      <c r="R654" s="295"/>
      <c r="S654" s="295"/>
      <c r="T654" s="295"/>
      <c r="U654" s="295"/>
      <c r="V654" s="295"/>
      <c r="W654" s="295"/>
      <c r="X654" s="295"/>
      <c r="Y654" s="410">
        <v>1</v>
      </c>
      <c r="Z654" s="410"/>
      <c r="AA654" s="410"/>
      <c r="AB654" s="410"/>
      <c r="AC654" s="410"/>
      <c r="AD654" s="410"/>
      <c r="AE654" s="410"/>
      <c r="AF654" s="410"/>
      <c r="AG654" s="410"/>
      <c r="AH654" s="410"/>
      <c r="AI654" s="410"/>
      <c r="AJ654" s="410"/>
      <c r="AK654" s="410"/>
      <c r="AL654" s="410"/>
      <c r="AM654" s="296">
        <f>SUM(Y654:AL654)</f>
        <v>1</v>
      </c>
    </row>
    <row r="655" spans="1:39"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1</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1">Z657</f>
        <v>0</v>
      </c>
      <c r="AA658" s="411">
        <f t="shared" ref="AA658" si="1912">AA657</f>
        <v>0</v>
      </c>
      <c r="AB658" s="411">
        <f t="shared" ref="AB658" si="1913">AB657</f>
        <v>0</v>
      </c>
      <c r="AC658" s="411">
        <f t="shared" ref="AC658" si="1914">AC657</f>
        <v>0</v>
      </c>
      <c r="AD658" s="411">
        <f t="shared" ref="AD658" si="1915">AD657</f>
        <v>0</v>
      </c>
      <c r="AE658" s="411">
        <f t="shared" ref="AE658" si="1916">AE657</f>
        <v>0</v>
      </c>
      <c r="AF658" s="411">
        <f t="shared" ref="AF658" si="1917">AF657</f>
        <v>0</v>
      </c>
      <c r="AG658" s="411">
        <f t="shared" ref="AG658" si="1918">AG657</f>
        <v>0</v>
      </c>
      <c r="AH658" s="411">
        <f t="shared" ref="AH658" si="1919">AH657</f>
        <v>0</v>
      </c>
      <c r="AI658" s="411">
        <f t="shared" ref="AI658" si="1920">AI657</f>
        <v>0</v>
      </c>
      <c r="AJ658" s="411">
        <f t="shared" ref="AJ658" si="1921">AJ657</f>
        <v>0</v>
      </c>
      <c r="AK658" s="411">
        <f t="shared" ref="AK658" si="1922">AK657</f>
        <v>0</v>
      </c>
      <c r="AL658" s="411">
        <f t="shared" ref="AL658" si="1923">AL657</f>
        <v>0</v>
      </c>
      <c r="AM658" s="306"/>
    </row>
    <row r="659" spans="1:39"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2">
        <v>23</v>
      </c>
      <c r="B660" s="428" t="s">
        <v>785</v>
      </c>
      <c r="C660" s="291" t="s">
        <v>25</v>
      </c>
      <c r="D660" s="295">
        <v>780</v>
      </c>
      <c r="E660" s="295">
        <v>780</v>
      </c>
      <c r="F660" s="295">
        <v>780</v>
      </c>
      <c r="G660" s="295"/>
      <c r="H660" s="295"/>
      <c r="I660" s="295"/>
      <c r="J660" s="295"/>
      <c r="K660" s="295"/>
      <c r="L660" s="295"/>
      <c r="M660" s="295"/>
      <c r="N660" s="291"/>
      <c r="O660" s="295"/>
      <c r="P660" s="295"/>
      <c r="Q660" s="295"/>
      <c r="R660" s="295"/>
      <c r="S660" s="295"/>
      <c r="T660" s="295"/>
      <c r="U660" s="295"/>
      <c r="V660" s="295"/>
      <c r="W660" s="295"/>
      <c r="X660" s="295"/>
      <c r="Y660" s="410">
        <v>1</v>
      </c>
      <c r="Z660" s="410"/>
      <c r="AA660" s="410"/>
      <c r="AB660" s="410"/>
      <c r="AC660" s="410"/>
      <c r="AD660" s="410"/>
      <c r="AE660" s="410"/>
      <c r="AF660" s="410"/>
      <c r="AG660" s="410"/>
      <c r="AH660" s="410"/>
      <c r="AI660" s="410"/>
      <c r="AJ660" s="410"/>
      <c r="AK660" s="410"/>
      <c r="AL660" s="410"/>
      <c r="AM660" s="296">
        <f>SUM(Y660:AL660)</f>
        <v>1</v>
      </c>
    </row>
    <row r="661" spans="1:39"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1</v>
      </c>
      <c r="Z661" s="411">
        <f t="shared" ref="Z661" si="1924">Z660</f>
        <v>0</v>
      </c>
      <c r="AA661" s="411">
        <f t="shared" ref="AA661" si="1925">AA660</f>
        <v>0</v>
      </c>
      <c r="AB661" s="411">
        <f t="shared" ref="AB661" si="1926">AB660</f>
        <v>0</v>
      </c>
      <c r="AC661" s="411">
        <f t="shared" ref="AC661" si="1927">AC660</f>
        <v>0</v>
      </c>
      <c r="AD661" s="411">
        <f t="shared" ref="AD661" si="1928">AD660</f>
        <v>0</v>
      </c>
      <c r="AE661" s="411">
        <f t="shared" ref="AE661" si="1929">AE660</f>
        <v>0</v>
      </c>
      <c r="AF661" s="411">
        <f t="shared" ref="AF661" si="1930">AF660</f>
        <v>0</v>
      </c>
      <c r="AG661" s="411">
        <f t="shared" ref="AG661" si="1931">AG660</f>
        <v>0</v>
      </c>
      <c r="AH661" s="411">
        <f t="shared" ref="AH661" si="1932">AH660</f>
        <v>0</v>
      </c>
      <c r="AI661" s="411">
        <f t="shared" ref="AI661" si="1933">AI660</f>
        <v>0</v>
      </c>
      <c r="AJ661" s="411">
        <f t="shared" ref="AJ661" si="1934">AJ660</f>
        <v>0</v>
      </c>
      <c r="AK661" s="411">
        <f t="shared" ref="AK661" si="1935">AK660</f>
        <v>0</v>
      </c>
      <c r="AL661" s="411">
        <f t="shared" ref="AL661" si="1936">AL660</f>
        <v>0</v>
      </c>
      <c r="AM661" s="306"/>
    </row>
    <row r="662" spans="1:39"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7">Z663</f>
        <v>0</v>
      </c>
      <c r="AA664" s="411">
        <f t="shared" ref="AA664" si="1938">AA663</f>
        <v>0</v>
      </c>
      <c r="AB664" s="411">
        <f t="shared" ref="AB664" si="1939">AB663</f>
        <v>0</v>
      </c>
      <c r="AC664" s="411">
        <f t="shared" ref="AC664" si="1940">AC663</f>
        <v>0</v>
      </c>
      <c r="AD664" s="411">
        <f t="shared" ref="AD664" si="1941">AD663</f>
        <v>0</v>
      </c>
      <c r="AE664" s="411">
        <f t="shared" ref="AE664" si="1942">AE663</f>
        <v>0</v>
      </c>
      <c r="AF664" s="411">
        <f t="shared" ref="AF664" si="1943">AF663</f>
        <v>0</v>
      </c>
      <c r="AG664" s="411">
        <f t="shared" ref="AG664" si="1944">AG663</f>
        <v>0</v>
      </c>
      <c r="AH664" s="411">
        <f t="shared" ref="AH664" si="1945">AH663</f>
        <v>0</v>
      </c>
      <c r="AI664" s="411">
        <f t="shared" ref="AI664" si="1946">AI663</f>
        <v>0</v>
      </c>
      <c r="AJ664" s="411">
        <f t="shared" ref="AJ664" si="1947">AJ663</f>
        <v>0</v>
      </c>
      <c r="AK664" s="411">
        <f t="shared" ref="AK664" si="1948">AK663</f>
        <v>0</v>
      </c>
      <c r="AL664" s="411">
        <f t="shared" ref="AL664" si="1949">AL663</f>
        <v>0</v>
      </c>
      <c r="AM664" s="306"/>
    </row>
    <row r="665" spans="1:39"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outlineLevel="1">
      <c r="A666" s="532"/>
      <c r="B666" s="288" t="s">
        <v>499</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0">Z667</f>
        <v>0</v>
      </c>
      <c r="AA668" s="411">
        <f t="shared" ref="AA668" si="1951">AA667</f>
        <v>0</v>
      </c>
      <c r="AB668" s="411">
        <f t="shared" ref="AB668" si="1952">AB667</f>
        <v>0</v>
      </c>
      <c r="AC668" s="411">
        <f t="shared" ref="AC668" si="1953">AC667</f>
        <v>0</v>
      </c>
      <c r="AD668" s="411">
        <f t="shared" ref="AD668" si="1954">AD667</f>
        <v>0</v>
      </c>
      <c r="AE668" s="411">
        <f t="shared" ref="AE668" si="1955">AE667</f>
        <v>0</v>
      </c>
      <c r="AF668" s="411">
        <f t="shared" ref="AF668" si="1956">AF667</f>
        <v>0</v>
      </c>
      <c r="AG668" s="411">
        <f t="shared" ref="AG668" si="1957">AG667</f>
        <v>0</v>
      </c>
      <c r="AH668" s="411">
        <f t="shared" ref="AH668" si="1958">AH667</f>
        <v>0</v>
      </c>
      <c r="AI668" s="411">
        <f t="shared" ref="AI668" si="1959">AI667</f>
        <v>0</v>
      </c>
      <c r="AJ668" s="411">
        <f t="shared" ref="AJ668" si="1960">AJ667</f>
        <v>0</v>
      </c>
      <c r="AK668" s="411">
        <f t="shared" ref="AK668" si="1961">AK667</f>
        <v>0</v>
      </c>
      <c r="AL668" s="411">
        <f t="shared" ref="AL668" si="1962">AL667</f>
        <v>0</v>
      </c>
      <c r="AM668" s="306"/>
    </row>
    <row r="669" spans="1:39"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outlineLevel="1">
      <c r="A670" s="532">
        <v>26</v>
      </c>
      <c r="B670" s="428" t="s">
        <v>118</v>
      </c>
      <c r="C670" s="291" t="s">
        <v>25</v>
      </c>
      <c r="D670" s="295">
        <v>8107</v>
      </c>
      <c r="E670" s="295">
        <v>8067</v>
      </c>
      <c r="F670" s="295">
        <v>8067</v>
      </c>
      <c r="G670" s="295"/>
      <c r="H670" s="295"/>
      <c r="I670" s="295"/>
      <c r="J670" s="295"/>
      <c r="K670" s="295"/>
      <c r="L670" s="295"/>
      <c r="M670" s="295"/>
      <c r="N670" s="295">
        <v>12</v>
      </c>
      <c r="O670" s="295"/>
      <c r="P670" s="295"/>
      <c r="Q670" s="295"/>
      <c r="R670" s="295"/>
      <c r="S670" s="295"/>
      <c r="T670" s="295"/>
      <c r="U670" s="295"/>
      <c r="V670" s="295"/>
      <c r="W670" s="295"/>
      <c r="X670" s="295"/>
      <c r="Y670" s="426"/>
      <c r="Z670" s="410">
        <v>0.5</v>
      </c>
      <c r="AA670" s="410">
        <v>0.5</v>
      </c>
      <c r="AB670" s="410"/>
      <c r="AC670" s="410"/>
      <c r="AD670" s="410"/>
      <c r="AE670" s="410"/>
      <c r="AF670" s="415"/>
      <c r="AG670" s="415"/>
      <c r="AH670" s="415"/>
      <c r="AI670" s="415"/>
      <c r="AJ670" s="415"/>
      <c r="AK670" s="415"/>
      <c r="AL670" s="415"/>
      <c r="AM670" s="296">
        <f>SUM(Y670:AL670)</f>
        <v>1</v>
      </c>
    </row>
    <row r="671" spans="1:39"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3">Z670</f>
        <v>0.5</v>
      </c>
      <c r="AA671" s="411">
        <f t="shared" ref="AA671" si="1964">AA670</f>
        <v>0.5</v>
      </c>
      <c r="AB671" s="411">
        <f t="shared" ref="AB671" si="1965">AB670</f>
        <v>0</v>
      </c>
      <c r="AC671" s="411">
        <f t="shared" ref="AC671" si="1966">AC670</f>
        <v>0</v>
      </c>
      <c r="AD671" s="411">
        <f t="shared" ref="AD671" si="1967">AD670</f>
        <v>0</v>
      </c>
      <c r="AE671" s="411">
        <f t="shared" ref="AE671" si="1968">AE670</f>
        <v>0</v>
      </c>
      <c r="AF671" s="411">
        <f t="shared" ref="AF671" si="1969">AF670</f>
        <v>0</v>
      </c>
      <c r="AG671" s="411">
        <f t="shared" ref="AG671" si="1970">AG670</f>
        <v>0</v>
      </c>
      <c r="AH671" s="411">
        <f t="shared" ref="AH671" si="1971">AH670</f>
        <v>0</v>
      </c>
      <c r="AI671" s="411">
        <f t="shared" ref="AI671" si="1972">AI670</f>
        <v>0</v>
      </c>
      <c r="AJ671" s="411">
        <f t="shared" ref="AJ671" si="1973">AJ670</f>
        <v>0</v>
      </c>
      <c r="AK671" s="411">
        <f t="shared" ref="AK671" si="1974">AK670</f>
        <v>0</v>
      </c>
      <c r="AL671" s="411">
        <f t="shared" ref="AL671" si="1975">AL670</f>
        <v>0</v>
      </c>
      <c r="AM671" s="306"/>
    </row>
    <row r="672" spans="1:39"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6">Z673</f>
        <v>0</v>
      </c>
      <c r="AA674" s="411">
        <f t="shared" ref="AA674" si="1977">AA673</f>
        <v>0</v>
      </c>
      <c r="AB674" s="411">
        <f t="shared" ref="AB674" si="1978">AB673</f>
        <v>0</v>
      </c>
      <c r="AC674" s="411">
        <f t="shared" ref="AC674" si="1979">AC673</f>
        <v>0</v>
      </c>
      <c r="AD674" s="411">
        <f t="shared" ref="AD674" si="1980">AD673</f>
        <v>0</v>
      </c>
      <c r="AE674" s="411">
        <f t="shared" ref="AE674" si="1981">AE673</f>
        <v>0</v>
      </c>
      <c r="AF674" s="411">
        <f t="shared" ref="AF674" si="1982">AF673</f>
        <v>0</v>
      </c>
      <c r="AG674" s="411">
        <f t="shared" ref="AG674" si="1983">AG673</f>
        <v>0</v>
      </c>
      <c r="AH674" s="411">
        <f t="shared" ref="AH674" si="1984">AH673</f>
        <v>0</v>
      </c>
      <c r="AI674" s="411">
        <f t="shared" ref="AI674" si="1985">AI673</f>
        <v>0</v>
      </c>
      <c r="AJ674" s="411">
        <f t="shared" ref="AJ674" si="1986">AJ673</f>
        <v>0</v>
      </c>
      <c r="AK674" s="411">
        <f t="shared" ref="AK674" si="1987">AK673</f>
        <v>0</v>
      </c>
      <c r="AL674" s="411">
        <f t="shared" ref="AL674" si="1988">AL673</f>
        <v>0</v>
      </c>
      <c r="AM674" s="306"/>
    </row>
    <row r="675" spans="1:39"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9">Z676</f>
        <v>0</v>
      </c>
      <c r="AA677" s="411">
        <f t="shared" ref="AA677" si="1990">AA676</f>
        <v>0</v>
      </c>
      <c r="AB677" s="411">
        <f t="shared" ref="AB677" si="1991">AB676</f>
        <v>0</v>
      </c>
      <c r="AC677" s="411">
        <f t="shared" ref="AC677" si="1992">AC676</f>
        <v>0</v>
      </c>
      <c r="AD677" s="411">
        <f t="shared" ref="AD677" si="1993">AD676</f>
        <v>0</v>
      </c>
      <c r="AE677" s="411">
        <f t="shared" ref="AE677" si="1994">AE676</f>
        <v>0</v>
      </c>
      <c r="AF677" s="411">
        <f t="shared" ref="AF677" si="1995">AF676</f>
        <v>0</v>
      </c>
      <c r="AG677" s="411">
        <f t="shared" ref="AG677" si="1996">AG676</f>
        <v>0</v>
      </c>
      <c r="AH677" s="411">
        <f t="shared" ref="AH677" si="1997">AH676</f>
        <v>0</v>
      </c>
      <c r="AI677" s="411">
        <f t="shared" ref="AI677" si="1998">AI676</f>
        <v>0</v>
      </c>
      <c r="AJ677" s="411">
        <f t="shared" ref="AJ677" si="1999">AJ676</f>
        <v>0</v>
      </c>
      <c r="AK677" s="411">
        <f t="shared" ref="AK677" si="2000">AK676</f>
        <v>0</v>
      </c>
      <c r="AL677" s="411">
        <f t="shared" ref="AL677" si="2001">AL676</f>
        <v>0</v>
      </c>
      <c r="AM677" s="306"/>
    </row>
    <row r="678" spans="1:39"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2">Z679</f>
        <v>0</v>
      </c>
      <c r="AA680" s="411">
        <f t="shared" ref="AA680" si="2003">AA679</f>
        <v>0</v>
      </c>
      <c r="AB680" s="411">
        <f t="shared" ref="AB680" si="2004">AB679</f>
        <v>0</v>
      </c>
      <c r="AC680" s="411">
        <f t="shared" ref="AC680" si="2005">AC679</f>
        <v>0</v>
      </c>
      <c r="AD680" s="411">
        <f t="shared" ref="AD680" si="2006">AD679</f>
        <v>0</v>
      </c>
      <c r="AE680" s="411">
        <f t="shared" ref="AE680" si="2007">AE679</f>
        <v>0</v>
      </c>
      <c r="AF680" s="411">
        <f t="shared" ref="AF680" si="2008">AF679</f>
        <v>0</v>
      </c>
      <c r="AG680" s="411">
        <f t="shared" ref="AG680" si="2009">AG679</f>
        <v>0</v>
      </c>
      <c r="AH680" s="411">
        <f t="shared" ref="AH680" si="2010">AH679</f>
        <v>0</v>
      </c>
      <c r="AI680" s="411">
        <f t="shared" ref="AI680" si="2011">AI679</f>
        <v>0</v>
      </c>
      <c r="AJ680" s="411">
        <f t="shared" ref="AJ680" si="2012">AJ679</f>
        <v>0</v>
      </c>
      <c r="AK680" s="411">
        <f t="shared" ref="AK680" si="2013">AK679</f>
        <v>0</v>
      </c>
      <c r="AL680" s="411">
        <f t="shared" ref="AL680" si="2014">AL679</f>
        <v>0</v>
      </c>
      <c r="AM680" s="306"/>
    </row>
    <row r="681" spans="1:39"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5">Z682</f>
        <v>0</v>
      </c>
      <c r="AA683" s="411">
        <f t="shared" ref="AA683" si="2016">AA682</f>
        <v>0</v>
      </c>
      <c r="AB683" s="411">
        <f t="shared" ref="AB683" si="2017">AB682</f>
        <v>0</v>
      </c>
      <c r="AC683" s="411">
        <f t="shared" ref="AC683" si="2018">AC682</f>
        <v>0</v>
      </c>
      <c r="AD683" s="411">
        <f t="shared" ref="AD683" si="2019">AD682</f>
        <v>0</v>
      </c>
      <c r="AE683" s="411">
        <f t="shared" ref="AE683" si="2020">AE682</f>
        <v>0</v>
      </c>
      <c r="AF683" s="411">
        <f t="shared" ref="AF683" si="2021">AF682</f>
        <v>0</v>
      </c>
      <c r="AG683" s="411">
        <f t="shared" ref="AG683" si="2022">AG682</f>
        <v>0</v>
      </c>
      <c r="AH683" s="411">
        <f t="shared" ref="AH683" si="2023">AH682</f>
        <v>0</v>
      </c>
      <c r="AI683" s="411">
        <f t="shared" ref="AI683" si="2024">AI682</f>
        <v>0</v>
      </c>
      <c r="AJ683" s="411">
        <f t="shared" ref="AJ683" si="2025">AJ682</f>
        <v>0</v>
      </c>
      <c r="AK683" s="411">
        <f t="shared" ref="AK683" si="2026">AK682</f>
        <v>0</v>
      </c>
      <c r="AL683" s="411">
        <f t="shared" ref="AL683" si="2027">AL682</f>
        <v>0</v>
      </c>
      <c r="AM683" s="306"/>
    </row>
    <row r="684" spans="1:39"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8">Z685</f>
        <v>0</v>
      </c>
      <c r="AA686" s="411">
        <f t="shared" ref="AA686" si="2029">AA685</f>
        <v>0</v>
      </c>
      <c r="AB686" s="411">
        <f t="shared" ref="AB686" si="2030">AB685</f>
        <v>0</v>
      </c>
      <c r="AC686" s="411">
        <f t="shared" ref="AC686" si="2031">AC685</f>
        <v>0</v>
      </c>
      <c r="AD686" s="411">
        <f t="shared" ref="AD686" si="2032">AD685</f>
        <v>0</v>
      </c>
      <c r="AE686" s="411">
        <f t="shared" ref="AE686" si="2033">AE685</f>
        <v>0</v>
      </c>
      <c r="AF686" s="411">
        <f t="shared" ref="AF686" si="2034">AF685</f>
        <v>0</v>
      </c>
      <c r="AG686" s="411">
        <f t="shared" ref="AG686" si="2035">AG685</f>
        <v>0</v>
      </c>
      <c r="AH686" s="411">
        <f t="shared" ref="AH686" si="2036">AH685</f>
        <v>0</v>
      </c>
      <c r="AI686" s="411">
        <f t="shared" ref="AI686" si="2037">AI685</f>
        <v>0</v>
      </c>
      <c r="AJ686" s="411">
        <f t="shared" ref="AJ686" si="2038">AJ685</f>
        <v>0</v>
      </c>
      <c r="AK686" s="411">
        <f t="shared" ref="AK686" si="2039">AK685</f>
        <v>0</v>
      </c>
      <c r="AL686" s="411">
        <f t="shared" ref="AL686" si="2040">AL685</f>
        <v>0</v>
      </c>
      <c r="AM686" s="306"/>
    </row>
    <row r="687" spans="1:39"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1">Z688</f>
        <v>0</v>
      </c>
      <c r="AA689" s="411">
        <f t="shared" ref="AA689" si="2042">AA688</f>
        <v>0</v>
      </c>
      <c r="AB689" s="411">
        <f t="shared" ref="AB689" si="2043">AB688</f>
        <v>0</v>
      </c>
      <c r="AC689" s="411">
        <f t="shared" ref="AC689" si="2044">AC688</f>
        <v>0</v>
      </c>
      <c r="AD689" s="411">
        <f t="shared" ref="AD689" si="2045">AD688</f>
        <v>0</v>
      </c>
      <c r="AE689" s="411">
        <f t="shared" ref="AE689" si="2046">AE688</f>
        <v>0</v>
      </c>
      <c r="AF689" s="411">
        <f t="shared" ref="AF689" si="2047">AF688</f>
        <v>0</v>
      </c>
      <c r="AG689" s="411">
        <f t="shared" ref="AG689" si="2048">AG688</f>
        <v>0</v>
      </c>
      <c r="AH689" s="411">
        <f t="shared" ref="AH689" si="2049">AH688</f>
        <v>0</v>
      </c>
      <c r="AI689" s="411">
        <f t="shared" ref="AI689" si="2050">AI688</f>
        <v>0</v>
      </c>
      <c r="AJ689" s="411">
        <f t="shared" ref="AJ689" si="2051">AJ688</f>
        <v>0</v>
      </c>
      <c r="AK689" s="411">
        <f t="shared" ref="AK689" si="2052">AK688</f>
        <v>0</v>
      </c>
      <c r="AL689" s="411">
        <f t="shared" ref="AL689" si="2053">AL688</f>
        <v>0</v>
      </c>
      <c r="AM689" s="306"/>
    </row>
    <row r="690" spans="1:39"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outlineLevel="1">
      <c r="A691" s="532"/>
      <c r="B691" s="288" t="s">
        <v>500</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4">Z692</f>
        <v>0</v>
      </c>
      <c r="AA693" s="411">
        <f t="shared" ref="AA693" si="2055">AA692</f>
        <v>0</v>
      </c>
      <c r="AB693" s="411">
        <f t="shared" ref="AB693" si="2056">AB692</f>
        <v>0</v>
      </c>
      <c r="AC693" s="411">
        <f t="shared" ref="AC693" si="2057">AC692</f>
        <v>0</v>
      </c>
      <c r="AD693" s="411">
        <f t="shared" ref="AD693" si="2058">AD692</f>
        <v>0</v>
      </c>
      <c r="AE693" s="411">
        <f t="shared" ref="AE693" si="2059">AE692</f>
        <v>0</v>
      </c>
      <c r="AF693" s="411">
        <f t="shared" ref="AF693" si="2060">AF692</f>
        <v>0</v>
      </c>
      <c r="AG693" s="411">
        <f t="shared" ref="AG693" si="2061">AG692</f>
        <v>0</v>
      </c>
      <c r="AH693" s="411">
        <f t="shared" ref="AH693" si="2062">AH692</f>
        <v>0</v>
      </c>
      <c r="AI693" s="411">
        <f t="shared" ref="AI693" si="2063">AI692</f>
        <v>0</v>
      </c>
      <c r="AJ693" s="411">
        <f t="shared" ref="AJ693" si="2064">AJ692</f>
        <v>0</v>
      </c>
      <c r="AK693" s="411">
        <f t="shared" ref="AK693" si="2065">AK692</f>
        <v>0</v>
      </c>
      <c r="AL693" s="411">
        <f t="shared" ref="AL693" si="2066">AL692</f>
        <v>0</v>
      </c>
      <c r="AM693" s="306"/>
    </row>
    <row r="694" spans="1:39"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7">Z695</f>
        <v>0</v>
      </c>
      <c r="AA696" s="411">
        <f t="shared" ref="AA696" si="2068">AA695</f>
        <v>0</v>
      </c>
      <c r="AB696" s="411">
        <f t="shared" ref="AB696" si="2069">AB695</f>
        <v>0</v>
      </c>
      <c r="AC696" s="411">
        <f t="shared" ref="AC696" si="2070">AC695</f>
        <v>0</v>
      </c>
      <c r="AD696" s="411">
        <f t="shared" ref="AD696" si="2071">AD695</f>
        <v>0</v>
      </c>
      <c r="AE696" s="411">
        <f t="shared" ref="AE696" si="2072">AE695</f>
        <v>0</v>
      </c>
      <c r="AF696" s="411">
        <f t="shared" ref="AF696" si="2073">AF695</f>
        <v>0</v>
      </c>
      <c r="AG696" s="411">
        <f t="shared" ref="AG696" si="2074">AG695</f>
        <v>0</v>
      </c>
      <c r="AH696" s="411">
        <f t="shared" ref="AH696" si="2075">AH695</f>
        <v>0</v>
      </c>
      <c r="AI696" s="411">
        <f t="shared" ref="AI696" si="2076">AI695</f>
        <v>0</v>
      </c>
      <c r="AJ696" s="411">
        <f t="shared" ref="AJ696" si="2077">AJ695</f>
        <v>0</v>
      </c>
      <c r="AK696" s="411">
        <f t="shared" ref="AK696" si="2078">AK695</f>
        <v>0</v>
      </c>
      <c r="AL696" s="411">
        <f t="shared" ref="AL696" si="2079">AL695</f>
        <v>0</v>
      </c>
      <c r="AM696" s="306"/>
    </row>
    <row r="697" spans="1:39"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0">Z698</f>
        <v>0</v>
      </c>
      <c r="AA699" s="411">
        <f t="shared" ref="AA699" si="2081">AA698</f>
        <v>0</v>
      </c>
      <c r="AB699" s="411">
        <f t="shared" ref="AB699" si="2082">AB698</f>
        <v>0</v>
      </c>
      <c r="AC699" s="411">
        <f t="shared" ref="AC699" si="2083">AC698</f>
        <v>0</v>
      </c>
      <c r="AD699" s="411">
        <f t="shared" ref="AD699" si="2084">AD698</f>
        <v>0</v>
      </c>
      <c r="AE699" s="411">
        <f t="shared" ref="AE699" si="2085">AE698</f>
        <v>0</v>
      </c>
      <c r="AF699" s="411">
        <f t="shared" ref="AF699" si="2086">AF698</f>
        <v>0</v>
      </c>
      <c r="AG699" s="411">
        <f t="shared" ref="AG699" si="2087">AG698</f>
        <v>0</v>
      </c>
      <c r="AH699" s="411">
        <f t="shared" ref="AH699" si="2088">AH698</f>
        <v>0</v>
      </c>
      <c r="AI699" s="411">
        <f t="shared" ref="AI699" si="2089">AI698</f>
        <v>0</v>
      </c>
      <c r="AJ699" s="411">
        <f t="shared" ref="AJ699" si="2090">AJ698</f>
        <v>0</v>
      </c>
      <c r="AK699" s="411">
        <f t="shared" ref="AK699" si="2091">AK698</f>
        <v>0</v>
      </c>
      <c r="AL699" s="411">
        <f t="shared" ref="AL699" si="2092">AL698</f>
        <v>0</v>
      </c>
      <c r="AM699" s="306"/>
    </row>
    <row r="700" spans="1:39"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outlineLevel="1">
      <c r="A701" s="532"/>
      <c r="B701" s="288" t="s">
        <v>501</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3">Z702</f>
        <v>0</v>
      </c>
      <c r="AA703" s="411">
        <f t="shared" ref="AA703" si="2094">AA702</f>
        <v>0</v>
      </c>
      <c r="AB703" s="411">
        <f t="shared" ref="AB703" si="2095">AB702</f>
        <v>0</v>
      </c>
      <c r="AC703" s="411">
        <f t="shared" ref="AC703" si="2096">AC702</f>
        <v>0</v>
      </c>
      <c r="AD703" s="411">
        <f t="shared" ref="AD703" si="2097">AD702</f>
        <v>0</v>
      </c>
      <c r="AE703" s="411">
        <f t="shared" ref="AE703" si="2098">AE702</f>
        <v>0</v>
      </c>
      <c r="AF703" s="411">
        <f t="shared" ref="AF703" si="2099">AF702</f>
        <v>0</v>
      </c>
      <c r="AG703" s="411">
        <f t="shared" ref="AG703" si="2100">AG702</f>
        <v>0</v>
      </c>
      <c r="AH703" s="411">
        <f t="shared" ref="AH703" si="2101">AH702</f>
        <v>0</v>
      </c>
      <c r="AI703" s="411">
        <f t="shared" ref="AI703" si="2102">AI702</f>
        <v>0</v>
      </c>
      <c r="AJ703" s="411">
        <f t="shared" ref="AJ703" si="2103">AJ702</f>
        <v>0</v>
      </c>
      <c r="AK703" s="411">
        <f t="shared" ref="AK703" si="2104">AK702</f>
        <v>0</v>
      </c>
      <c r="AL703" s="411">
        <f t="shared" ref="AL703" si="2105">AL702</f>
        <v>0</v>
      </c>
      <c r="AM703" s="306"/>
    </row>
    <row r="704" spans="1:39"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6">Z705</f>
        <v>0</v>
      </c>
      <c r="AA706" s="411">
        <f t="shared" ref="AA706" si="2107">AA705</f>
        <v>0</v>
      </c>
      <c r="AB706" s="411">
        <f t="shared" ref="AB706" si="2108">AB705</f>
        <v>0</v>
      </c>
      <c r="AC706" s="411">
        <f t="shared" ref="AC706" si="2109">AC705</f>
        <v>0</v>
      </c>
      <c r="AD706" s="411">
        <f t="shared" ref="AD706" si="2110">AD705</f>
        <v>0</v>
      </c>
      <c r="AE706" s="411">
        <f t="shared" ref="AE706" si="2111">AE705</f>
        <v>0</v>
      </c>
      <c r="AF706" s="411">
        <f t="shared" ref="AF706" si="2112">AF705</f>
        <v>0</v>
      </c>
      <c r="AG706" s="411">
        <f t="shared" ref="AG706" si="2113">AG705</f>
        <v>0</v>
      </c>
      <c r="AH706" s="411">
        <f t="shared" ref="AH706" si="2114">AH705</f>
        <v>0</v>
      </c>
      <c r="AI706" s="411">
        <f t="shared" ref="AI706" si="2115">AI705</f>
        <v>0</v>
      </c>
      <c r="AJ706" s="411">
        <f t="shared" ref="AJ706" si="2116">AJ705</f>
        <v>0</v>
      </c>
      <c r="AK706" s="411">
        <f t="shared" ref="AK706" si="2117">AK705</f>
        <v>0</v>
      </c>
      <c r="AL706" s="411">
        <f t="shared" ref="AL706" si="2118">AL705</f>
        <v>0</v>
      </c>
      <c r="AM706" s="306"/>
    </row>
    <row r="707" spans="1:39"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9">Z708</f>
        <v>0</v>
      </c>
      <c r="AA709" s="411">
        <f t="shared" ref="AA709" si="2120">AA708</f>
        <v>0</v>
      </c>
      <c r="AB709" s="411">
        <f t="shared" ref="AB709" si="2121">AB708</f>
        <v>0</v>
      </c>
      <c r="AC709" s="411">
        <f t="shared" ref="AC709" si="2122">AC708</f>
        <v>0</v>
      </c>
      <c r="AD709" s="411">
        <f t="shared" ref="AD709" si="2123">AD708</f>
        <v>0</v>
      </c>
      <c r="AE709" s="411">
        <f t="shared" ref="AE709" si="2124">AE708</f>
        <v>0</v>
      </c>
      <c r="AF709" s="411">
        <f t="shared" ref="AF709" si="2125">AF708</f>
        <v>0</v>
      </c>
      <c r="AG709" s="411">
        <f t="shared" ref="AG709" si="2126">AG708</f>
        <v>0</v>
      </c>
      <c r="AH709" s="411">
        <f t="shared" ref="AH709" si="2127">AH708</f>
        <v>0</v>
      </c>
      <c r="AI709" s="411">
        <f t="shared" ref="AI709" si="2128">AI708</f>
        <v>0</v>
      </c>
      <c r="AJ709" s="411">
        <f t="shared" ref="AJ709" si="2129">AJ708</f>
        <v>0</v>
      </c>
      <c r="AK709" s="411">
        <f t="shared" ref="AK709" si="2130">AK708</f>
        <v>0</v>
      </c>
      <c r="AL709" s="411">
        <f t="shared" ref="AL709" si="2131">AL708</f>
        <v>0</v>
      </c>
      <c r="AM709" s="306"/>
    </row>
    <row r="710" spans="1:39"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2">Z711</f>
        <v>0</v>
      </c>
      <c r="AA712" s="411">
        <f t="shared" ref="AA712" si="2133">AA711</f>
        <v>0</v>
      </c>
      <c r="AB712" s="411">
        <f t="shared" ref="AB712" si="2134">AB711</f>
        <v>0</v>
      </c>
      <c r="AC712" s="411">
        <f t="shared" ref="AC712" si="2135">AC711</f>
        <v>0</v>
      </c>
      <c r="AD712" s="411">
        <f t="shared" ref="AD712" si="2136">AD711</f>
        <v>0</v>
      </c>
      <c r="AE712" s="411">
        <f t="shared" ref="AE712" si="2137">AE711</f>
        <v>0</v>
      </c>
      <c r="AF712" s="411">
        <f t="shared" ref="AF712" si="2138">AF711</f>
        <v>0</v>
      </c>
      <c r="AG712" s="411">
        <f t="shared" ref="AG712" si="2139">AG711</f>
        <v>0</v>
      </c>
      <c r="AH712" s="411">
        <f t="shared" ref="AH712" si="2140">AH711</f>
        <v>0</v>
      </c>
      <c r="AI712" s="411">
        <f t="shared" ref="AI712" si="2141">AI711</f>
        <v>0</v>
      </c>
      <c r="AJ712" s="411">
        <f t="shared" ref="AJ712" si="2142">AJ711</f>
        <v>0</v>
      </c>
      <c r="AK712" s="411">
        <f t="shared" ref="AK712" si="2143">AK711</f>
        <v>0</v>
      </c>
      <c r="AL712" s="411">
        <f t="shared" ref="AL712" si="2144">AL711</f>
        <v>0</v>
      </c>
      <c r="AM712" s="306"/>
    </row>
    <row r="713" spans="1:39"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5">Z714</f>
        <v>0</v>
      </c>
      <c r="AA715" s="411">
        <f t="shared" ref="AA715" si="2146">AA714</f>
        <v>0</v>
      </c>
      <c r="AB715" s="411">
        <f t="shared" ref="AB715" si="2147">AB714</f>
        <v>0</v>
      </c>
      <c r="AC715" s="411">
        <f t="shared" ref="AC715" si="2148">AC714</f>
        <v>0</v>
      </c>
      <c r="AD715" s="411">
        <f t="shared" ref="AD715" si="2149">AD714</f>
        <v>0</v>
      </c>
      <c r="AE715" s="411">
        <f t="shared" ref="AE715" si="2150">AE714</f>
        <v>0</v>
      </c>
      <c r="AF715" s="411">
        <f t="shared" ref="AF715" si="2151">AF714</f>
        <v>0</v>
      </c>
      <c r="AG715" s="411">
        <f t="shared" ref="AG715" si="2152">AG714</f>
        <v>0</v>
      </c>
      <c r="AH715" s="411">
        <f t="shared" ref="AH715" si="2153">AH714</f>
        <v>0</v>
      </c>
      <c r="AI715" s="411">
        <f t="shared" ref="AI715" si="2154">AI714</f>
        <v>0</v>
      </c>
      <c r="AJ715" s="411">
        <f t="shared" ref="AJ715" si="2155">AJ714</f>
        <v>0</v>
      </c>
      <c r="AK715" s="411">
        <f t="shared" ref="AK715" si="2156">AK714</f>
        <v>0</v>
      </c>
      <c r="AL715" s="411">
        <f t="shared" ref="AL715" si="2157">AL714</f>
        <v>0</v>
      </c>
      <c r="AM715" s="306"/>
    </row>
    <row r="716" spans="1:39"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8">Z717</f>
        <v>0</v>
      </c>
      <c r="AA718" s="411">
        <f t="shared" ref="AA718" si="2159">AA717</f>
        <v>0</v>
      </c>
      <c r="AB718" s="411">
        <f t="shared" ref="AB718" si="2160">AB717</f>
        <v>0</v>
      </c>
      <c r="AC718" s="411">
        <f t="shared" ref="AC718" si="2161">AC717</f>
        <v>0</v>
      </c>
      <c r="AD718" s="411">
        <f t="shared" ref="AD718" si="2162">AD717</f>
        <v>0</v>
      </c>
      <c r="AE718" s="411">
        <f t="shared" ref="AE718" si="2163">AE717</f>
        <v>0</v>
      </c>
      <c r="AF718" s="411">
        <f t="shared" ref="AF718" si="2164">AF717</f>
        <v>0</v>
      </c>
      <c r="AG718" s="411">
        <f t="shared" ref="AG718" si="2165">AG717</f>
        <v>0</v>
      </c>
      <c r="AH718" s="411">
        <f t="shared" ref="AH718" si="2166">AH717</f>
        <v>0</v>
      </c>
      <c r="AI718" s="411">
        <f t="shared" ref="AI718" si="2167">AI717</f>
        <v>0</v>
      </c>
      <c r="AJ718" s="411">
        <f t="shared" ref="AJ718" si="2168">AJ717</f>
        <v>0</v>
      </c>
      <c r="AK718" s="411">
        <f t="shared" ref="AK718" si="2169">AK717</f>
        <v>0</v>
      </c>
      <c r="AL718" s="411">
        <f t="shared" ref="AL718" si="2170">AL717</f>
        <v>0</v>
      </c>
      <c r="AM718" s="306"/>
    </row>
    <row r="719" spans="1:39"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1">Z720</f>
        <v>0</v>
      </c>
      <c r="AA721" s="411">
        <f t="shared" ref="AA721" si="2172">AA720</f>
        <v>0</v>
      </c>
      <c r="AB721" s="411">
        <f t="shared" ref="AB721" si="2173">AB720</f>
        <v>0</v>
      </c>
      <c r="AC721" s="411">
        <f t="shared" ref="AC721" si="2174">AC720</f>
        <v>0</v>
      </c>
      <c r="AD721" s="411">
        <f t="shared" ref="AD721" si="2175">AD720</f>
        <v>0</v>
      </c>
      <c r="AE721" s="411">
        <f t="shared" ref="AE721" si="2176">AE720</f>
        <v>0</v>
      </c>
      <c r="AF721" s="411">
        <f t="shared" ref="AF721" si="2177">AF720</f>
        <v>0</v>
      </c>
      <c r="AG721" s="411">
        <f t="shared" ref="AG721" si="2178">AG720</f>
        <v>0</v>
      </c>
      <c r="AH721" s="411">
        <f t="shared" ref="AH721" si="2179">AH720</f>
        <v>0</v>
      </c>
      <c r="AI721" s="411">
        <f t="shared" ref="AI721" si="2180">AI720</f>
        <v>0</v>
      </c>
      <c r="AJ721" s="411">
        <f t="shared" ref="AJ721" si="2181">AJ720</f>
        <v>0</v>
      </c>
      <c r="AK721" s="411">
        <f t="shared" ref="AK721" si="2182">AK720</f>
        <v>0</v>
      </c>
      <c r="AL721" s="411">
        <f t="shared" ref="AL721" si="2183">AL720</f>
        <v>0</v>
      </c>
      <c r="AM721" s="306"/>
    </row>
    <row r="722" spans="1:39"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4">Z723</f>
        <v>0</v>
      </c>
      <c r="AA724" s="411">
        <f t="shared" ref="AA724" si="2185">AA723</f>
        <v>0</v>
      </c>
      <c r="AB724" s="411">
        <f t="shared" ref="AB724" si="2186">AB723</f>
        <v>0</v>
      </c>
      <c r="AC724" s="411">
        <f t="shared" ref="AC724" si="2187">AC723</f>
        <v>0</v>
      </c>
      <c r="AD724" s="411">
        <f t="shared" ref="AD724" si="2188">AD723</f>
        <v>0</v>
      </c>
      <c r="AE724" s="411">
        <f t="shared" ref="AE724" si="2189">AE723</f>
        <v>0</v>
      </c>
      <c r="AF724" s="411">
        <f t="shared" ref="AF724" si="2190">AF723</f>
        <v>0</v>
      </c>
      <c r="AG724" s="411">
        <f t="shared" ref="AG724" si="2191">AG723</f>
        <v>0</v>
      </c>
      <c r="AH724" s="411">
        <f t="shared" ref="AH724" si="2192">AH723</f>
        <v>0</v>
      </c>
      <c r="AI724" s="411">
        <f t="shared" ref="AI724" si="2193">AI723</f>
        <v>0</v>
      </c>
      <c r="AJ724" s="411">
        <f t="shared" ref="AJ724" si="2194">AJ723</f>
        <v>0</v>
      </c>
      <c r="AK724" s="411">
        <f t="shared" ref="AK724" si="2195">AK723</f>
        <v>0</v>
      </c>
      <c r="AL724" s="411">
        <f t="shared" ref="AL724" si="2196">AL723</f>
        <v>0</v>
      </c>
      <c r="AM724" s="306"/>
    </row>
    <row r="725" spans="1:39"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7">Z726</f>
        <v>0</v>
      </c>
      <c r="AA727" s="411">
        <f t="shared" ref="AA727" si="2198">AA726</f>
        <v>0</v>
      </c>
      <c r="AB727" s="411">
        <f t="shared" ref="AB727" si="2199">AB726</f>
        <v>0</v>
      </c>
      <c r="AC727" s="411">
        <f t="shared" ref="AC727" si="2200">AC726</f>
        <v>0</v>
      </c>
      <c r="AD727" s="411">
        <f t="shared" ref="AD727" si="2201">AD726</f>
        <v>0</v>
      </c>
      <c r="AE727" s="411">
        <f t="shared" ref="AE727" si="2202">AE726</f>
        <v>0</v>
      </c>
      <c r="AF727" s="411">
        <f t="shared" ref="AF727" si="2203">AF726</f>
        <v>0</v>
      </c>
      <c r="AG727" s="411">
        <f t="shared" ref="AG727" si="2204">AG726</f>
        <v>0</v>
      </c>
      <c r="AH727" s="411">
        <f t="shared" ref="AH727" si="2205">AH726</f>
        <v>0</v>
      </c>
      <c r="AI727" s="411">
        <f t="shared" ref="AI727" si="2206">AI726</f>
        <v>0</v>
      </c>
      <c r="AJ727" s="411">
        <f t="shared" ref="AJ727" si="2207">AJ726</f>
        <v>0</v>
      </c>
      <c r="AK727" s="411">
        <f t="shared" ref="AK727" si="2208">AK726</f>
        <v>0</v>
      </c>
      <c r="AL727" s="411">
        <f t="shared" ref="AL727" si="2209">AL726</f>
        <v>0</v>
      </c>
      <c r="AM727" s="306"/>
    </row>
    <row r="728" spans="1:39"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0">Z729</f>
        <v>0</v>
      </c>
      <c r="AA730" s="411">
        <f t="shared" ref="AA730" si="2211">AA729</f>
        <v>0</v>
      </c>
      <c r="AB730" s="411">
        <f t="shared" ref="AB730" si="2212">AB729</f>
        <v>0</v>
      </c>
      <c r="AC730" s="411">
        <f t="shared" ref="AC730" si="2213">AC729</f>
        <v>0</v>
      </c>
      <c r="AD730" s="411">
        <f t="shared" ref="AD730" si="2214">AD729</f>
        <v>0</v>
      </c>
      <c r="AE730" s="411">
        <f t="shared" ref="AE730" si="2215">AE729</f>
        <v>0</v>
      </c>
      <c r="AF730" s="411">
        <f t="shared" ref="AF730" si="2216">AF729</f>
        <v>0</v>
      </c>
      <c r="AG730" s="411">
        <f t="shared" ref="AG730" si="2217">AG729</f>
        <v>0</v>
      </c>
      <c r="AH730" s="411">
        <f t="shared" ref="AH730" si="2218">AH729</f>
        <v>0</v>
      </c>
      <c r="AI730" s="411">
        <f t="shared" ref="AI730" si="2219">AI729</f>
        <v>0</v>
      </c>
      <c r="AJ730" s="411">
        <f t="shared" ref="AJ730" si="2220">AJ729</f>
        <v>0</v>
      </c>
      <c r="AK730" s="411">
        <f t="shared" ref="AK730" si="2221">AK729</f>
        <v>0</v>
      </c>
      <c r="AL730" s="411">
        <f t="shared" ref="AL730" si="2222">AL729</f>
        <v>0</v>
      </c>
      <c r="AM730" s="306"/>
    </row>
    <row r="731" spans="1:39"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3">Z732</f>
        <v>0</v>
      </c>
      <c r="AA733" s="411">
        <f t="shared" ref="AA733" si="2224">AA732</f>
        <v>0</v>
      </c>
      <c r="AB733" s="411">
        <f t="shared" ref="AB733" si="2225">AB732</f>
        <v>0</v>
      </c>
      <c r="AC733" s="411">
        <f t="shared" ref="AC733" si="2226">AC732</f>
        <v>0</v>
      </c>
      <c r="AD733" s="411">
        <f t="shared" ref="AD733" si="2227">AD732</f>
        <v>0</v>
      </c>
      <c r="AE733" s="411">
        <f t="shared" ref="AE733" si="2228">AE732</f>
        <v>0</v>
      </c>
      <c r="AF733" s="411">
        <f t="shared" ref="AF733" si="2229">AF732</f>
        <v>0</v>
      </c>
      <c r="AG733" s="411">
        <f t="shared" ref="AG733" si="2230">AG732</f>
        <v>0</v>
      </c>
      <c r="AH733" s="411">
        <f t="shared" ref="AH733" si="2231">AH732</f>
        <v>0</v>
      </c>
      <c r="AI733" s="411">
        <f t="shared" ref="AI733" si="2232">AI732</f>
        <v>0</v>
      </c>
      <c r="AJ733" s="411">
        <f t="shared" ref="AJ733" si="2233">AJ732</f>
        <v>0</v>
      </c>
      <c r="AK733" s="411">
        <f t="shared" ref="AK733" si="2234">AK732</f>
        <v>0</v>
      </c>
      <c r="AL733" s="411">
        <f t="shared" ref="AL733" si="2235">AL732</f>
        <v>0</v>
      </c>
      <c r="AM733" s="306"/>
    </row>
    <row r="734" spans="1:39"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6">Z735</f>
        <v>0</v>
      </c>
      <c r="AA736" s="411">
        <f t="shared" ref="AA736" si="2237">AA735</f>
        <v>0</v>
      </c>
      <c r="AB736" s="411">
        <f t="shared" ref="AB736" si="2238">AB735</f>
        <v>0</v>
      </c>
      <c r="AC736" s="411">
        <f t="shared" ref="AC736" si="2239">AC735</f>
        <v>0</v>
      </c>
      <c r="AD736" s="411">
        <f t="shared" ref="AD736" si="2240">AD735</f>
        <v>0</v>
      </c>
      <c r="AE736" s="411">
        <f t="shared" ref="AE736" si="2241">AE735</f>
        <v>0</v>
      </c>
      <c r="AF736" s="411">
        <f t="shared" ref="AF736" si="2242">AF735</f>
        <v>0</v>
      </c>
      <c r="AG736" s="411">
        <f t="shared" ref="AG736" si="2243">AG735</f>
        <v>0</v>
      </c>
      <c r="AH736" s="411">
        <f t="shared" ref="AH736" si="2244">AH735</f>
        <v>0</v>
      </c>
      <c r="AI736" s="411">
        <f t="shared" ref="AI736" si="2245">AI735</f>
        <v>0</v>
      </c>
      <c r="AJ736" s="411">
        <f t="shared" ref="AJ736" si="2246">AJ735</f>
        <v>0</v>
      </c>
      <c r="AK736" s="411">
        <f t="shared" ref="AK736" si="2247">AK735</f>
        <v>0</v>
      </c>
      <c r="AL736" s="411">
        <f t="shared" ref="AL736" si="2248">AL735</f>
        <v>0</v>
      </c>
      <c r="AM736" s="306"/>
    </row>
    <row r="737" spans="1:40"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9">Z738</f>
        <v>0</v>
      </c>
      <c r="AA739" s="411">
        <f t="shared" ref="AA739" si="2250">AA738</f>
        <v>0</v>
      </c>
      <c r="AB739" s="411">
        <f t="shared" ref="AB739" si="2251">AB738</f>
        <v>0</v>
      </c>
      <c r="AC739" s="411">
        <f t="shared" ref="AC739" si="2252">AC738</f>
        <v>0</v>
      </c>
      <c r="AD739" s="411">
        <f t="shared" ref="AD739" si="2253">AD738</f>
        <v>0</v>
      </c>
      <c r="AE739" s="411">
        <f t="shared" ref="AE739" si="2254">AE738</f>
        <v>0</v>
      </c>
      <c r="AF739" s="411">
        <f t="shared" ref="AF739" si="2255">AF738</f>
        <v>0</v>
      </c>
      <c r="AG739" s="411">
        <f t="shared" ref="AG739" si="2256">AG738</f>
        <v>0</v>
      </c>
      <c r="AH739" s="411">
        <f t="shared" ref="AH739" si="2257">AH738</f>
        <v>0</v>
      </c>
      <c r="AI739" s="411">
        <f t="shared" ref="AI739" si="2258">AI738</f>
        <v>0</v>
      </c>
      <c r="AJ739" s="411">
        <f t="shared" ref="AJ739" si="2259">AJ738</f>
        <v>0</v>
      </c>
      <c r="AK739" s="411">
        <f t="shared" ref="AK739" si="2260">AK738</f>
        <v>0</v>
      </c>
      <c r="AL739" s="411">
        <f t="shared" ref="AL739" si="2261">AL738</f>
        <v>0</v>
      </c>
      <c r="AM739" s="306"/>
    </row>
    <row r="740" spans="1:40"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2">Z741</f>
        <v>0</v>
      </c>
      <c r="AA742" s="411">
        <f t="shared" ref="AA742" si="2263">AA741</f>
        <v>0</v>
      </c>
      <c r="AB742" s="411">
        <f t="shared" ref="AB742" si="2264">AB741</f>
        <v>0</v>
      </c>
      <c r="AC742" s="411">
        <f t="shared" ref="AC742" si="2265">AC741</f>
        <v>0</v>
      </c>
      <c r="AD742" s="411">
        <f t="shared" ref="AD742" si="2266">AD741</f>
        <v>0</v>
      </c>
      <c r="AE742" s="411">
        <f t="shared" ref="AE742" si="2267">AE741</f>
        <v>0</v>
      </c>
      <c r="AF742" s="411">
        <f t="shared" ref="AF742" si="2268">AF741</f>
        <v>0</v>
      </c>
      <c r="AG742" s="411">
        <f t="shared" ref="AG742" si="2269">AG741</f>
        <v>0</v>
      </c>
      <c r="AH742" s="411">
        <f t="shared" ref="AH742" si="2270">AH741</f>
        <v>0</v>
      </c>
      <c r="AI742" s="411">
        <f t="shared" ref="AI742" si="2271">AI741</f>
        <v>0</v>
      </c>
      <c r="AJ742" s="411">
        <f t="shared" ref="AJ742" si="2272">AJ741</f>
        <v>0</v>
      </c>
      <c r="AK742" s="411">
        <f t="shared" ref="AK742" si="2273">AK741</f>
        <v>0</v>
      </c>
      <c r="AL742" s="411">
        <f t="shared" ref="AL742" si="2274">AL741</f>
        <v>0</v>
      </c>
      <c r="AM742" s="306"/>
    </row>
    <row r="743" spans="1:40"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311</v>
      </c>
      <c r="C744" s="329"/>
      <c r="D744" s="329">
        <f>SUM(D587:D742)</f>
        <v>156093</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147986</v>
      </c>
      <c r="Z744" s="329">
        <f>IF(Z585="kWh",SUMPRODUCT(D587:D742,Z587:Z742))</f>
        <v>4053.5</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664000</v>
      </c>
      <c r="Z745" s="392">
        <f>HLOOKUP(Z401,'2. LRAMVA Threshold'!$B$42:$Q$53,10,FALSE)</f>
        <v>164000</v>
      </c>
      <c r="AA745" s="392">
        <f>HLOOKUP(AA401,'2. LRAMVA Threshold'!$B$42:$Q$53,10,FALSE)</f>
        <v>1528</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4.1000000000000003E-3</v>
      </c>
      <c r="Z747" s="341">
        <f>HLOOKUP(Z$35,'3.  Distribution Rates'!$C$122:$P$133,10,FALSE)</f>
        <v>9.5999999999999992E-3</v>
      </c>
      <c r="AA747" s="341">
        <f>HLOOKUP(AA$35,'3.  Distribution Rates'!$C$122:$P$133,10,FALSE)</f>
        <v>1.3166</v>
      </c>
      <c r="AB747" s="341">
        <f>HLOOKUP(AB$35,'3.  Distribution Rates'!$C$122:$P$133,10,FALSE)</f>
        <v>16.7288</v>
      </c>
      <c r="AC747" s="341">
        <f>HLOOKUP(AC$35,'3.  Distribution Rates'!$C$122:$P$133,10,FALSE)</f>
        <v>3.0000000000000001E-3</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113.7954098440066</v>
      </c>
      <c r="Z748" s="378">
        <f>'4.  2011-2014 LRAM'!Z141*Z747</f>
        <v>8.9067203975399796</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5">SUM(Y748:AL748)</f>
        <v>122.70213024154658</v>
      </c>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49.492390925477004</v>
      </c>
      <c r="Z749" s="378">
        <f>'4.  2011-2014 LRAM'!Z270*Z747</f>
        <v>114.75978523234656</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5"/>
        <v>164.25217615782356</v>
      </c>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213.09637022027701</v>
      </c>
      <c r="Z750" s="378">
        <f>'4.  2011-2014 LRAM'!Z399*Z747</f>
        <v>284.60297787577917</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5"/>
        <v>497.69934809605616</v>
      </c>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784.91404741823669</v>
      </c>
      <c r="Z751" s="378">
        <f>'4.  2011-2014 LRAM'!Z529*Z747</f>
        <v>353.57511216</v>
      </c>
      <c r="AA751" s="378">
        <f>'4.  2011-2014 LRAM'!AA529*AA747</f>
        <v>173.73933833604002</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5"/>
        <v>1312.2284979142767</v>
      </c>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6">Y210*Y747</f>
        <v>485.01770000000005</v>
      </c>
      <c r="Z752" s="378">
        <f t="shared" si="2276"/>
        <v>250.69439999999997</v>
      </c>
      <c r="AA752" s="378">
        <f t="shared" si="2276"/>
        <v>1.5799200000000002</v>
      </c>
      <c r="AB752" s="378">
        <f t="shared" si="2276"/>
        <v>381.41663999999997</v>
      </c>
      <c r="AC752" s="378">
        <f t="shared" si="2276"/>
        <v>0</v>
      </c>
      <c r="AD752" s="378">
        <f t="shared" si="2276"/>
        <v>0</v>
      </c>
      <c r="AE752" s="378">
        <f t="shared" si="2276"/>
        <v>0</v>
      </c>
      <c r="AF752" s="378">
        <f t="shared" si="2276"/>
        <v>0</v>
      </c>
      <c r="AG752" s="378">
        <f t="shared" si="2276"/>
        <v>0</v>
      </c>
      <c r="AH752" s="378">
        <f t="shared" si="2276"/>
        <v>0</v>
      </c>
      <c r="AI752" s="378">
        <f t="shared" si="2276"/>
        <v>0</v>
      </c>
      <c r="AJ752" s="378">
        <f t="shared" si="2276"/>
        <v>0</v>
      </c>
      <c r="AK752" s="378">
        <f t="shared" si="2276"/>
        <v>0</v>
      </c>
      <c r="AL752" s="378">
        <f t="shared" si="2276"/>
        <v>0</v>
      </c>
      <c r="AM752" s="629">
        <f t="shared" si="2275"/>
        <v>1118.70866</v>
      </c>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7">Y393*Y747</f>
        <v>2088.0603000000001</v>
      </c>
      <c r="Z753" s="378">
        <f t="shared" si="2277"/>
        <v>492.86399999999998</v>
      </c>
      <c r="AA753" s="378">
        <f t="shared" si="2277"/>
        <v>459.75671999999997</v>
      </c>
      <c r="AB753" s="378">
        <f t="shared" si="2277"/>
        <v>381.41663999999997</v>
      </c>
      <c r="AC753" s="378">
        <f t="shared" si="2277"/>
        <v>0</v>
      </c>
      <c r="AD753" s="378">
        <f t="shared" si="2277"/>
        <v>0</v>
      </c>
      <c r="AE753" s="378">
        <f t="shared" si="2277"/>
        <v>0</v>
      </c>
      <c r="AF753" s="378">
        <f t="shared" si="2277"/>
        <v>0</v>
      </c>
      <c r="AG753" s="378">
        <f t="shared" si="2277"/>
        <v>0</v>
      </c>
      <c r="AH753" s="378">
        <f t="shared" si="2277"/>
        <v>0</v>
      </c>
      <c r="AI753" s="378">
        <f t="shared" si="2277"/>
        <v>0</v>
      </c>
      <c r="AJ753" s="378">
        <f t="shared" si="2277"/>
        <v>0</v>
      </c>
      <c r="AK753" s="378">
        <f t="shared" si="2277"/>
        <v>0</v>
      </c>
      <c r="AL753" s="378">
        <f t="shared" si="2277"/>
        <v>0</v>
      </c>
      <c r="AM753" s="629">
        <f t="shared" si="2275"/>
        <v>3422.0976599999999</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8">Y576*Y747</f>
        <v>1346.0587</v>
      </c>
      <c r="Z754" s="378">
        <f t="shared" si="2278"/>
        <v>856.35839999999996</v>
      </c>
      <c r="AA754" s="378">
        <f t="shared" si="2278"/>
        <v>23.698799999999999</v>
      </c>
      <c r="AB754" s="378">
        <f t="shared" si="2278"/>
        <v>0</v>
      </c>
      <c r="AC754" s="378">
        <f t="shared" si="2278"/>
        <v>0</v>
      </c>
      <c r="AD754" s="378">
        <f t="shared" si="2278"/>
        <v>0</v>
      </c>
      <c r="AE754" s="378">
        <f t="shared" si="2278"/>
        <v>0</v>
      </c>
      <c r="AF754" s="378">
        <f t="shared" si="2278"/>
        <v>0</v>
      </c>
      <c r="AG754" s="378">
        <f t="shared" si="2278"/>
        <v>0</v>
      </c>
      <c r="AH754" s="378">
        <f t="shared" si="2278"/>
        <v>0</v>
      </c>
      <c r="AI754" s="378">
        <f t="shared" si="2278"/>
        <v>0</v>
      </c>
      <c r="AJ754" s="378">
        <f t="shared" si="2278"/>
        <v>0</v>
      </c>
      <c r="AK754" s="378">
        <f t="shared" si="2278"/>
        <v>0</v>
      </c>
      <c r="AL754" s="378">
        <f t="shared" si="2278"/>
        <v>0</v>
      </c>
      <c r="AM754" s="629">
        <f t="shared" si="2275"/>
        <v>2226.1159000000002</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606.74260000000004</v>
      </c>
      <c r="Z755" s="378">
        <f t="shared" ref="Z755:AL755" si="2279">Z744*Z747</f>
        <v>38.913599999999995</v>
      </c>
      <c r="AA755" s="378">
        <f t="shared" si="2279"/>
        <v>0</v>
      </c>
      <c r="AB755" s="378">
        <f t="shared" si="2279"/>
        <v>0</v>
      </c>
      <c r="AC755" s="378">
        <f t="shared" si="2279"/>
        <v>0</v>
      </c>
      <c r="AD755" s="378">
        <f t="shared" si="2279"/>
        <v>0</v>
      </c>
      <c r="AE755" s="378">
        <f t="shared" si="2279"/>
        <v>0</v>
      </c>
      <c r="AF755" s="378">
        <f t="shared" si="2279"/>
        <v>0</v>
      </c>
      <c r="AG755" s="378">
        <f t="shared" si="2279"/>
        <v>0</v>
      </c>
      <c r="AH755" s="378">
        <f t="shared" si="2279"/>
        <v>0</v>
      </c>
      <c r="AI755" s="378">
        <f t="shared" si="2279"/>
        <v>0</v>
      </c>
      <c r="AJ755" s="378">
        <f t="shared" si="2279"/>
        <v>0</v>
      </c>
      <c r="AK755" s="378">
        <f t="shared" si="2279"/>
        <v>0</v>
      </c>
      <c r="AL755" s="378">
        <f t="shared" si="2279"/>
        <v>0</v>
      </c>
      <c r="AM755" s="629">
        <f t="shared" si="2275"/>
        <v>645.65620000000001</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5687.1775184079979</v>
      </c>
      <c r="Z756" s="346">
        <f>SUM(Z748:Z755)</f>
        <v>2400.6749956656654</v>
      </c>
      <c r="AA756" s="346">
        <f t="shared" ref="AA756:AE756" si="2280">SUM(AA748:AA755)</f>
        <v>658.77477833603996</v>
      </c>
      <c r="AB756" s="346">
        <f t="shared" si="2280"/>
        <v>762.83327999999995</v>
      </c>
      <c r="AC756" s="346">
        <f t="shared" si="2280"/>
        <v>0</v>
      </c>
      <c r="AD756" s="346">
        <f t="shared" si="2280"/>
        <v>0</v>
      </c>
      <c r="AE756" s="346">
        <f t="shared" si="2280"/>
        <v>0</v>
      </c>
      <c r="AF756" s="346">
        <f t="shared" ref="AF756:AL756" si="2281">SUM(AF748:AF755)</f>
        <v>0</v>
      </c>
      <c r="AG756" s="346">
        <f t="shared" si="2281"/>
        <v>0</v>
      </c>
      <c r="AH756" s="346">
        <f t="shared" si="2281"/>
        <v>0</v>
      </c>
      <c r="AI756" s="346">
        <f t="shared" si="2281"/>
        <v>0</v>
      </c>
      <c r="AJ756" s="346">
        <f t="shared" si="2281"/>
        <v>0</v>
      </c>
      <c r="AK756" s="346">
        <f t="shared" si="2281"/>
        <v>0</v>
      </c>
      <c r="AL756" s="346">
        <f t="shared" si="2281"/>
        <v>0</v>
      </c>
      <c r="AM756" s="407">
        <f>SUM(AM748:AM755)</f>
        <v>9509.4605724097037</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2722.4</v>
      </c>
      <c r="Z757" s="347">
        <f t="shared" ref="Z757:AE757" si="2282">Z745*Z747</f>
        <v>1574.3999999999999</v>
      </c>
      <c r="AA757" s="347">
        <f t="shared" si="2282"/>
        <v>2011.7647999999999</v>
      </c>
      <c r="AB757" s="347">
        <f t="shared" si="2282"/>
        <v>0</v>
      </c>
      <c r="AC757" s="347">
        <f t="shared" si="2282"/>
        <v>0</v>
      </c>
      <c r="AD757" s="347">
        <f t="shared" si="2282"/>
        <v>0</v>
      </c>
      <c r="AE757" s="347">
        <f t="shared" si="2282"/>
        <v>0</v>
      </c>
      <c r="AF757" s="347">
        <f t="shared" ref="AF757:AL757" si="2283">AF745*AF747</f>
        <v>0</v>
      </c>
      <c r="AG757" s="347">
        <f t="shared" si="2283"/>
        <v>0</v>
      </c>
      <c r="AH757" s="347">
        <f t="shared" si="2283"/>
        <v>0</v>
      </c>
      <c r="AI757" s="347">
        <f t="shared" si="2283"/>
        <v>0</v>
      </c>
      <c r="AJ757" s="347">
        <f t="shared" si="2283"/>
        <v>0</v>
      </c>
      <c r="AK757" s="347">
        <f t="shared" si="2283"/>
        <v>0</v>
      </c>
      <c r="AL757" s="347">
        <f t="shared" si="2283"/>
        <v>0</v>
      </c>
      <c r="AM757" s="407">
        <f>SUM(Y757:AL757)</f>
        <v>6308.5648000000001</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3200.8957724097036</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146776</v>
      </c>
      <c r="Z760" s="291">
        <f>SUMPRODUCT(E587:E742,Z587:Z742)</f>
        <v>4033.5</v>
      </c>
      <c r="AA760" s="291">
        <f t="shared" ref="AA760:AL760" si="2284">IF(AA585="kw",SUMPRODUCT($N$587:$N$742,$P$587:$P$742,AA587:AA742),SUMPRODUCT($E$587:$E$742,AA587:AA742))</f>
        <v>0</v>
      </c>
      <c r="AB760" s="291">
        <f t="shared" si="2284"/>
        <v>0</v>
      </c>
      <c r="AC760" s="291">
        <f t="shared" si="2284"/>
        <v>0</v>
      </c>
      <c r="AD760" s="291">
        <f t="shared" si="2284"/>
        <v>0</v>
      </c>
      <c r="AE760" s="291">
        <f t="shared" si="2284"/>
        <v>0</v>
      </c>
      <c r="AF760" s="291">
        <f t="shared" si="2284"/>
        <v>0</v>
      </c>
      <c r="AG760" s="291">
        <f t="shared" si="2284"/>
        <v>0</v>
      </c>
      <c r="AH760" s="291">
        <f t="shared" si="2284"/>
        <v>0</v>
      </c>
      <c r="AI760" s="291">
        <f t="shared" si="2284"/>
        <v>0</v>
      </c>
      <c r="AJ760" s="291">
        <f t="shared" si="2284"/>
        <v>0</v>
      </c>
      <c r="AK760" s="291">
        <f t="shared" si="2284"/>
        <v>0</v>
      </c>
      <c r="AL760" s="291">
        <f t="shared" si="2284"/>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146776</v>
      </c>
      <c r="Z761" s="326">
        <f>SUMPRODUCT(F587:F742,Z587:Z742)</f>
        <v>4033.5</v>
      </c>
      <c r="AA761" s="326">
        <f t="shared" ref="AA761:AL761" si="2285">IF(AA585="kw",SUMPRODUCT($N$587:$N$742,$Q$587:$Q$742,AA587:AA742),SUMPRODUCT($F$587:$F$742,AA587:AA742))</f>
        <v>0</v>
      </c>
      <c r="AB761" s="326">
        <f t="shared" si="2285"/>
        <v>0</v>
      </c>
      <c r="AC761" s="326">
        <f t="shared" si="2285"/>
        <v>0</v>
      </c>
      <c r="AD761" s="326">
        <f t="shared" si="2285"/>
        <v>0</v>
      </c>
      <c r="AE761" s="326">
        <f t="shared" si="2285"/>
        <v>0</v>
      </c>
      <c r="AF761" s="326">
        <f t="shared" si="2285"/>
        <v>0</v>
      </c>
      <c r="AG761" s="326">
        <f t="shared" si="2285"/>
        <v>0</v>
      </c>
      <c r="AH761" s="326">
        <f t="shared" si="2285"/>
        <v>0</v>
      </c>
      <c r="AI761" s="326">
        <f t="shared" si="2285"/>
        <v>0</v>
      </c>
      <c r="AJ761" s="326">
        <f t="shared" si="2285"/>
        <v>0</v>
      </c>
      <c r="AK761" s="326">
        <f t="shared" si="2285"/>
        <v>0</v>
      </c>
      <c r="AL761" s="326">
        <f t="shared" si="2285"/>
        <v>0</v>
      </c>
      <c r="AM761" s="386"/>
    </row>
    <row r="762" spans="1:40" ht="20.25" customHeight="1">
      <c r="B762" s="368" t="s">
        <v>581</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90" t="s">
        <v>525</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30" t="s">
        <v>211</v>
      </c>
      <c r="C766" s="832" t="s">
        <v>33</v>
      </c>
      <c r="D766" s="284" t="s">
        <v>421</v>
      </c>
      <c r="E766" s="834" t="s">
        <v>209</v>
      </c>
      <c r="F766" s="835"/>
      <c r="G766" s="835"/>
      <c r="H766" s="835"/>
      <c r="I766" s="835"/>
      <c r="J766" s="835"/>
      <c r="K766" s="835"/>
      <c r="L766" s="835"/>
      <c r="M766" s="836"/>
      <c r="N766" s="837" t="s">
        <v>213</v>
      </c>
      <c r="O766" s="284" t="s">
        <v>422</v>
      </c>
      <c r="P766" s="834" t="s">
        <v>212</v>
      </c>
      <c r="Q766" s="835"/>
      <c r="R766" s="835"/>
      <c r="S766" s="835"/>
      <c r="T766" s="835"/>
      <c r="U766" s="835"/>
      <c r="V766" s="835"/>
      <c r="W766" s="835"/>
      <c r="X766" s="836"/>
      <c r="Y766" s="827" t="s">
        <v>243</v>
      </c>
      <c r="Z766" s="828"/>
      <c r="AA766" s="828"/>
      <c r="AB766" s="828"/>
      <c r="AC766" s="828"/>
      <c r="AD766" s="828"/>
      <c r="AE766" s="828"/>
      <c r="AF766" s="828"/>
      <c r="AG766" s="828"/>
      <c r="AH766" s="828"/>
      <c r="AI766" s="828"/>
      <c r="AJ766" s="828"/>
      <c r="AK766" s="828"/>
      <c r="AL766" s="828"/>
      <c r="AM766" s="829"/>
    </row>
    <row r="767" spans="1:40" ht="65.25" customHeight="1">
      <c r="B767" s="831"/>
      <c r="C767" s="833"/>
      <c r="D767" s="285">
        <v>2019</v>
      </c>
      <c r="E767" s="285">
        <v>2020</v>
      </c>
      <c r="F767" s="285">
        <v>2021</v>
      </c>
      <c r="G767" s="285">
        <v>2022</v>
      </c>
      <c r="H767" s="285">
        <v>2023</v>
      </c>
      <c r="I767" s="285">
        <v>2024</v>
      </c>
      <c r="J767" s="285">
        <v>2025</v>
      </c>
      <c r="K767" s="285">
        <v>2026</v>
      </c>
      <c r="L767" s="285">
        <v>2027</v>
      </c>
      <c r="M767" s="285">
        <v>2028</v>
      </c>
      <c r="N767" s="838"/>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 &gt; 50 to 4,999 Kw</v>
      </c>
      <c r="AB767" s="285" t="str">
        <f>'1.  LRAMVA Summary'!G52</f>
        <v>Street Lighting</v>
      </c>
      <c r="AC767" s="285" t="str">
        <f>'1.  LRAMVA Summary'!H52</f>
        <v>Unmetered Scattered Load</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503</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kWh</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outlineLevel="1">
      <c r="A769" s="532"/>
      <c r="B769" s="504" t="s">
        <v>496</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6">Z770</f>
        <v>0</v>
      </c>
      <c r="AA771" s="411">
        <f t="shared" ref="AA771" si="2287">AA770</f>
        <v>0</v>
      </c>
      <c r="AB771" s="411">
        <f t="shared" ref="AB771" si="2288">AB770</f>
        <v>0</v>
      </c>
      <c r="AC771" s="411">
        <f t="shared" ref="AC771" si="2289">AC770</f>
        <v>0</v>
      </c>
      <c r="AD771" s="411">
        <f t="shared" ref="AD771" si="2290">AD770</f>
        <v>0</v>
      </c>
      <c r="AE771" s="411">
        <f t="shared" ref="AE771" si="2291">AE770</f>
        <v>0</v>
      </c>
      <c r="AF771" s="411">
        <f t="shared" ref="AF771" si="2292">AF770</f>
        <v>0</v>
      </c>
      <c r="AG771" s="411">
        <f t="shared" ref="AG771" si="2293">AG770</f>
        <v>0</v>
      </c>
      <c r="AH771" s="411">
        <f t="shared" ref="AH771" si="2294">AH770</f>
        <v>0</v>
      </c>
      <c r="AI771" s="411">
        <f t="shared" ref="AI771" si="2295">AI770</f>
        <v>0</v>
      </c>
      <c r="AJ771" s="411">
        <f t="shared" ref="AJ771" si="2296">AJ770</f>
        <v>0</v>
      </c>
      <c r="AK771" s="411">
        <f t="shared" ref="AK771" si="2297">AK770</f>
        <v>0</v>
      </c>
      <c r="AL771" s="411">
        <f t="shared" ref="AL771" si="2298">AL770</f>
        <v>0</v>
      </c>
      <c r="AM771" s="297"/>
    </row>
    <row r="772" spans="1:39" ht="15.75"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99">Z773</f>
        <v>0</v>
      </c>
      <c r="AA774" s="411">
        <f t="shared" ref="AA774" si="2300">AA773</f>
        <v>0</v>
      </c>
      <c r="AB774" s="411">
        <f t="shared" ref="AB774" si="2301">AB773</f>
        <v>0</v>
      </c>
      <c r="AC774" s="411">
        <f t="shared" ref="AC774" si="2302">AC773</f>
        <v>0</v>
      </c>
      <c r="AD774" s="411">
        <f t="shared" ref="AD774" si="2303">AD773</f>
        <v>0</v>
      </c>
      <c r="AE774" s="411">
        <f t="shared" ref="AE774" si="2304">AE773</f>
        <v>0</v>
      </c>
      <c r="AF774" s="411">
        <f t="shared" ref="AF774" si="2305">AF773</f>
        <v>0</v>
      </c>
      <c r="AG774" s="411">
        <f t="shared" ref="AG774" si="2306">AG773</f>
        <v>0</v>
      </c>
      <c r="AH774" s="411">
        <f t="shared" ref="AH774" si="2307">AH773</f>
        <v>0</v>
      </c>
      <c r="AI774" s="411">
        <f t="shared" ref="AI774" si="2308">AI773</f>
        <v>0</v>
      </c>
      <c r="AJ774" s="411">
        <f t="shared" ref="AJ774" si="2309">AJ773</f>
        <v>0</v>
      </c>
      <c r="AK774" s="411">
        <f t="shared" ref="AK774" si="2310">AK773</f>
        <v>0</v>
      </c>
      <c r="AL774" s="411">
        <f t="shared" ref="AL774" si="2311">AL773</f>
        <v>0</v>
      </c>
      <c r="AM774" s="297"/>
    </row>
    <row r="775" spans="1:39" ht="15.75"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2">Z776</f>
        <v>0</v>
      </c>
      <c r="AA777" s="411">
        <f t="shared" ref="AA777" si="2313">AA776</f>
        <v>0</v>
      </c>
      <c r="AB777" s="411">
        <f t="shared" ref="AB777" si="2314">AB776</f>
        <v>0</v>
      </c>
      <c r="AC777" s="411">
        <f t="shared" ref="AC777" si="2315">AC776</f>
        <v>0</v>
      </c>
      <c r="AD777" s="411">
        <f t="shared" ref="AD777" si="2316">AD776</f>
        <v>0</v>
      </c>
      <c r="AE777" s="411">
        <f t="shared" ref="AE777" si="2317">AE776</f>
        <v>0</v>
      </c>
      <c r="AF777" s="411">
        <f t="shared" ref="AF777" si="2318">AF776</f>
        <v>0</v>
      </c>
      <c r="AG777" s="411">
        <f t="shared" ref="AG777" si="2319">AG776</f>
        <v>0</v>
      </c>
      <c r="AH777" s="411">
        <f t="shared" ref="AH777" si="2320">AH776</f>
        <v>0</v>
      </c>
      <c r="AI777" s="411">
        <f t="shared" ref="AI777" si="2321">AI776</f>
        <v>0</v>
      </c>
      <c r="AJ777" s="411">
        <f t="shared" ref="AJ777" si="2322">AJ776</f>
        <v>0</v>
      </c>
      <c r="AK777" s="411">
        <f t="shared" ref="AK777" si="2323">AK776</f>
        <v>0</v>
      </c>
      <c r="AL777" s="411">
        <f t="shared" ref="AL777" si="2324">AL776</f>
        <v>0</v>
      </c>
      <c r="AM777" s="297"/>
    </row>
    <row r="778" spans="1:39"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outlineLevel="1">
      <c r="A779" s="532">
        <v>4</v>
      </c>
      <c r="B779" s="520" t="s">
        <v>665</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5">Z779</f>
        <v>0</v>
      </c>
      <c r="AA780" s="411">
        <f t="shared" ref="AA780" si="2326">AA779</f>
        <v>0</v>
      </c>
      <c r="AB780" s="411">
        <f t="shared" ref="AB780" si="2327">AB779</f>
        <v>0</v>
      </c>
      <c r="AC780" s="411">
        <f t="shared" ref="AC780" si="2328">AC779</f>
        <v>0</v>
      </c>
      <c r="AD780" s="411">
        <f t="shared" ref="AD780" si="2329">AD779</f>
        <v>0</v>
      </c>
      <c r="AE780" s="411">
        <f t="shared" ref="AE780" si="2330">AE779</f>
        <v>0</v>
      </c>
      <c r="AF780" s="411">
        <f t="shared" ref="AF780" si="2331">AF779</f>
        <v>0</v>
      </c>
      <c r="AG780" s="411">
        <f t="shared" ref="AG780" si="2332">AG779</f>
        <v>0</v>
      </c>
      <c r="AH780" s="411">
        <f t="shared" ref="AH780" si="2333">AH779</f>
        <v>0</v>
      </c>
      <c r="AI780" s="411">
        <f t="shared" ref="AI780" si="2334">AI779</f>
        <v>0</v>
      </c>
      <c r="AJ780" s="411">
        <f t="shared" ref="AJ780" si="2335">AJ779</f>
        <v>0</v>
      </c>
      <c r="AK780" s="411">
        <f t="shared" ref="AK780" si="2336">AK779</f>
        <v>0</v>
      </c>
      <c r="AL780" s="411">
        <f t="shared" ref="AL780" si="2337">AL779</f>
        <v>0</v>
      </c>
      <c r="AM780" s="297"/>
    </row>
    <row r="781" spans="1:39"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8">Z782</f>
        <v>0</v>
      </c>
      <c r="AA783" s="411">
        <f t="shared" ref="AA783" si="2339">AA782</f>
        <v>0</v>
      </c>
      <c r="AB783" s="411">
        <f t="shared" ref="AB783" si="2340">AB782</f>
        <v>0</v>
      </c>
      <c r="AC783" s="411">
        <f t="shared" ref="AC783" si="2341">AC782</f>
        <v>0</v>
      </c>
      <c r="AD783" s="411">
        <f t="shared" ref="AD783" si="2342">AD782</f>
        <v>0</v>
      </c>
      <c r="AE783" s="411">
        <f t="shared" ref="AE783" si="2343">AE782</f>
        <v>0</v>
      </c>
      <c r="AF783" s="411">
        <f t="shared" ref="AF783" si="2344">AF782</f>
        <v>0</v>
      </c>
      <c r="AG783" s="411">
        <f t="shared" ref="AG783" si="2345">AG782</f>
        <v>0</v>
      </c>
      <c r="AH783" s="411">
        <f t="shared" ref="AH783" si="2346">AH782</f>
        <v>0</v>
      </c>
      <c r="AI783" s="411">
        <f t="shared" ref="AI783" si="2347">AI782</f>
        <v>0</v>
      </c>
      <c r="AJ783" s="411">
        <f t="shared" ref="AJ783" si="2348">AJ782</f>
        <v>0</v>
      </c>
      <c r="AK783" s="411">
        <f t="shared" ref="AK783" si="2349">AK782</f>
        <v>0</v>
      </c>
      <c r="AL783" s="411">
        <f t="shared" ref="AL783" si="2350">AL782</f>
        <v>0</v>
      </c>
      <c r="AM783" s="297"/>
    </row>
    <row r="784" spans="1:39"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outlineLevel="1">
      <c r="A785" s="532"/>
      <c r="B785" s="319" t="s">
        <v>497</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1">Z786</f>
        <v>0</v>
      </c>
      <c r="AA787" s="411">
        <f t="shared" ref="AA787" si="2352">AA786</f>
        <v>0</v>
      </c>
      <c r="AB787" s="411">
        <f t="shared" ref="AB787" si="2353">AB786</f>
        <v>0</v>
      </c>
      <c r="AC787" s="411">
        <f t="shared" ref="AC787" si="2354">AC786</f>
        <v>0</v>
      </c>
      <c r="AD787" s="411">
        <f t="shared" ref="AD787" si="2355">AD786</f>
        <v>0</v>
      </c>
      <c r="AE787" s="411">
        <f t="shared" ref="AE787" si="2356">AE786</f>
        <v>0</v>
      </c>
      <c r="AF787" s="411">
        <f t="shared" ref="AF787" si="2357">AF786</f>
        <v>0</v>
      </c>
      <c r="AG787" s="411">
        <f t="shared" ref="AG787" si="2358">AG786</f>
        <v>0</v>
      </c>
      <c r="AH787" s="411">
        <f t="shared" ref="AH787" si="2359">AH786</f>
        <v>0</v>
      </c>
      <c r="AI787" s="411">
        <f t="shared" ref="AI787" si="2360">AI786</f>
        <v>0</v>
      </c>
      <c r="AJ787" s="411">
        <f t="shared" ref="AJ787" si="2361">AJ786</f>
        <v>0</v>
      </c>
      <c r="AK787" s="411">
        <f t="shared" ref="AK787" si="2362">AK786</f>
        <v>0</v>
      </c>
      <c r="AL787" s="411">
        <f t="shared" ref="AL787" si="2363">AL786</f>
        <v>0</v>
      </c>
      <c r="AM787" s="311"/>
    </row>
    <row r="788" spans="1:39"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4">Z789</f>
        <v>0</v>
      </c>
      <c r="AA790" s="411">
        <f t="shared" ref="AA790" si="2365">AA789</f>
        <v>0</v>
      </c>
      <c r="AB790" s="411">
        <f t="shared" ref="AB790" si="2366">AB789</f>
        <v>0</v>
      </c>
      <c r="AC790" s="411">
        <f t="shared" ref="AC790" si="2367">AC789</f>
        <v>0</v>
      </c>
      <c r="AD790" s="411">
        <f t="shared" ref="AD790" si="2368">AD789</f>
        <v>0</v>
      </c>
      <c r="AE790" s="411">
        <f t="shared" ref="AE790" si="2369">AE789</f>
        <v>0</v>
      </c>
      <c r="AF790" s="411">
        <f t="shared" ref="AF790" si="2370">AF789</f>
        <v>0</v>
      </c>
      <c r="AG790" s="411">
        <f t="shared" ref="AG790" si="2371">AG789</f>
        <v>0</v>
      </c>
      <c r="AH790" s="411">
        <f t="shared" ref="AH790" si="2372">AH789</f>
        <v>0</v>
      </c>
      <c r="AI790" s="411">
        <f t="shared" ref="AI790" si="2373">AI789</f>
        <v>0</v>
      </c>
      <c r="AJ790" s="411">
        <f t="shared" ref="AJ790" si="2374">AJ789</f>
        <v>0</v>
      </c>
      <c r="AK790" s="411">
        <f t="shared" ref="AK790" si="2375">AK789</f>
        <v>0</v>
      </c>
      <c r="AL790" s="411">
        <f t="shared" ref="AL790" si="2376">AL789</f>
        <v>0</v>
      </c>
      <c r="AM790" s="311"/>
    </row>
    <row r="791" spans="1:39"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7">Z792</f>
        <v>0</v>
      </c>
      <c r="AA793" s="411">
        <f t="shared" ref="AA793" si="2378">AA792</f>
        <v>0</v>
      </c>
      <c r="AB793" s="411">
        <f t="shared" ref="AB793" si="2379">AB792</f>
        <v>0</v>
      </c>
      <c r="AC793" s="411">
        <f t="shared" ref="AC793" si="2380">AC792</f>
        <v>0</v>
      </c>
      <c r="AD793" s="411">
        <f t="shared" ref="AD793" si="2381">AD792</f>
        <v>0</v>
      </c>
      <c r="AE793" s="411">
        <f t="shared" ref="AE793" si="2382">AE792</f>
        <v>0</v>
      </c>
      <c r="AF793" s="411">
        <f t="shared" ref="AF793" si="2383">AF792</f>
        <v>0</v>
      </c>
      <c r="AG793" s="411">
        <f t="shared" ref="AG793" si="2384">AG792</f>
        <v>0</v>
      </c>
      <c r="AH793" s="411">
        <f t="shared" ref="AH793" si="2385">AH792</f>
        <v>0</v>
      </c>
      <c r="AI793" s="411">
        <f t="shared" ref="AI793" si="2386">AI792</f>
        <v>0</v>
      </c>
      <c r="AJ793" s="411">
        <f t="shared" ref="AJ793" si="2387">AJ792</f>
        <v>0</v>
      </c>
      <c r="AK793" s="411">
        <f t="shared" ref="AK793" si="2388">AK792</f>
        <v>0</v>
      </c>
      <c r="AL793" s="411">
        <f t="shared" ref="AL793" si="2389">AL792</f>
        <v>0</v>
      </c>
      <c r="AM793" s="311"/>
    </row>
    <row r="794" spans="1:39"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0">Z795</f>
        <v>0</v>
      </c>
      <c r="AA796" s="411">
        <f t="shared" ref="AA796" si="2391">AA795</f>
        <v>0</v>
      </c>
      <c r="AB796" s="411">
        <f t="shared" ref="AB796" si="2392">AB795</f>
        <v>0</v>
      </c>
      <c r="AC796" s="411">
        <f t="shared" ref="AC796" si="2393">AC795</f>
        <v>0</v>
      </c>
      <c r="AD796" s="411">
        <f t="shared" ref="AD796" si="2394">AD795</f>
        <v>0</v>
      </c>
      <c r="AE796" s="411">
        <f t="shared" ref="AE796" si="2395">AE795</f>
        <v>0</v>
      </c>
      <c r="AF796" s="411">
        <f t="shared" ref="AF796" si="2396">AF795</f>
        <v>0</v>
      </c>
      <c r="AG796" s="411">
        <f t="shared" ref="AG796" si="2397">AG795</f>
        <v>0</v>
      </c>
      <c r="AH796" s="411">
        <f t="shared" ref="AH796" si="2398">AH795</f>
        <v>0</v>
      </c>
      <c r="AI796" s="411">
        <f t="shared" ref="AI796" si="2399">AI795</f>
        <v>0</v>
      </c>
      <c r="AJ796" s="411">
        <f t="shared" ref="AJ796" si="2400">AJ795</f>
        <v>0</v>
      </c>
      <c r="AK796" s="411">
        <f t="shared" ref="AK796" si="2401">AK795</f>
        <v>0</v>
      </c>
      <c r="AL796" s="411">
        <f t="shared" ref="AL796" si="2402">AL795</f>
        <v>0</v>
      </c>
      <c r="AM796" s="311"/>
    </row>
    <row r="797" spans="1:39"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3">Z798</f>
        <v>0</v>
      </c>
      <c r="AA799" s="411">
        <f t="shared" ref="AA799" si="2404">AA798</f>
        <v>0</v>
      </c>
      <c r="AB799" s="411">
        <f t="shared" ref="AB799" si="2405">AB798</f>
        <v>0</v>
      </c>
      <c r="AC799" s="411">
        <f t="shared" ref="AC799" si="2406">AC798</f>
        <v>0</v>
      </c>
      <c r="AD799" s="411">
        <f t="shared" ref="AD799" si="2407">AD798</f>
        <v>0</v>
      </c>
      <c r="AE799" s="411">
        <f t="shared" ref="AE799" si="2408">AE798</f>
        <v>0</v>
      </c>
      <c r="AF799" s="411">
        <f t="shared" ref="AF799" si="2409">AF798</f>
        <v>0</v>
      </c>
      <c r="AG799" s="411">
        <f t="shared" ref="AG799" si="2410">AG798</f>
        <v>0</v>
      </c>
      <c r="AH799" s="411">
        <f t="shared" ref="AH799" si="2411">AH798</f>
        <v>0</v>
      </c>
      <c r="AI799" s="411">
        <f t="shared" ref="AI799" si="2412">AI798</f>
        <v>0</v>
      </c>
      <c r="AJ799" s="411">
        <f t="shared" ref="AJ799" si="2413">AJ798</f>
        <v>0</v>
      </c>
      <c r="AK799" s="411">
        <f t="shared" ref="AK799" si="2414">AK798</f>
        <v>0</v>
      </c>
      <c r="AL799" s="411">
        <f t="shared" ref="AL799" si="2415">AL798</f>
        <v>0</v>
      </c>
      <c r="AM799" s="311"/>
    </row>
    <row r="800" spans="1:39"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6">Z802</f>
        <v>0</v>
      </c>
      <c r="AA803" s="411">
        <f t="shared" ref="AA803" si="2417">AA802</f>
        <v>0</v>
      </c>
      <c r="AB803" s="411">
        <f t="shared" ref="AB803" si="2418">AB802</f>
        <v>0</v>
      </c>
      <c r="AC803" s="411">
        <f t="shared" ref="AC803" si="2419">AC802</f>
        <v>0</v>
      </c>
      <c r="AD803" s="411">
        <f t="shared" ref="AD803" si="2420">AD802</f>
        <v>0</v>
      </c>
      <c r="AE803" s="411">
        <f t="shared" ref="AE803" si="2421">AE802</f>
        <v>0</v>
      </c>
      <c r="AF803" s="411">
        <f t="shared" ref="AF803" si="2422">AF802</f>
        <v>0</v>
      </c>
      <c r="AG803" s="411">
        <f t="shared" ref="AG803" si="2423">AG802</f>
        <v>0</v>
      </c>
      <c r="AH803" s="411">
        <f t="shared" ref="AH803" si="2424">AH802</f>
        <v>0</v>
      </c>
      <c r="AI803" s="411">
        <f t="shared" ref="AI803" si="2425">AI802</f>
        <v>0</v>
      </c>
      <c r="AJ803" s="411">
        <f t="shared" ref="AJ803" si="2426">AJ802</f>
        <v>0</v>
      </c>
      <c r="AK803" s="411">
        <f t="shared" ref="AK803" si="2427">AK802</f>
        <v>0</v>
      </c>
      <c r="AL803" s="411">
        <f t="shared" ref="AL803" si="2428">AL802</f>
        <v>0</v>
      </c>
      <c r="AM803" s="297"/>
    </row>
    <row r="804" spans="1:39"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9">Z805</f>
        <v>0</v>
      </c>
      <c r="AA806" s="411">
        <f t="shared" ref="AA806" si="2430">AA805</f>
        <v>0</v>
      </c>
      <c r="AB806" s="411">
        <f t="shared" ref="AB806" si="2431">AB805</f>
        <v>0</v>
      </c>
      <c r="AC806" s="411">
        <f t="shared" ref="AC806" si="2432">AC805</f>
        <v>0</v>
      </c>
      <c r="AD806" s="411">
        <f t="shared" ref="AD806" si="2433">AD805</f>
        <v>0</v>
      </c>
      <c r="AE806" s="411">
        <f t="shared" ref="AE806" si="2434">AE805</f>
        <v>0</v>
      </c>
      <c r="AF806" s="411">
        <f t="shared" ref="AF806" si="2435">AF805</f>
        <v>0</v>
      </c>
      <c r="AG806" s="411">
        <f t="shared" ref="AG806" si="2436">AG805</f>
        <v>0</v>
      </c>
      <c r="AH806" s="411">
        <f t="shared" ref="AH806" si="2437">AH805</f>
        <v>0</v>
      </c>
      <c r="AI806" s="411">
        <f t="shared" ref="AI806" si="2438">AI805</f>
        <v>0</v>
      </c>
      <c r="AJ806" s="411">
        <f t="shared" ref="AJ806" si="2439">AJ805</f>
        <v>0</v>
      </c>
      <c r="AK806" s="411">
        <f t="shared" ref="AK806" si="2440">AK805</f>
        <v>0</v>
      </c>
      <c r="AL806" s="411">
        <f t="shared" ref="AL806" si="2441">AL805</f>
        <v>0</v>
      </c>
      <c r="AM806" s="297"/>
    </row>
    <row r="807" spans="1:39"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2">Z808</f>
        <v>0</v>
      </c>
      <c r="AA809" s="411">
        <f t="shared" ref="AA809" si="2443">AA808</f>
        <v>0</v>
      </c>
      <c r="AB809" s="411">
        <f t="shared" ref="AB809" si="2444">AB808</f>
        <v>0</v>
      </c>
      <c r="AC809" s="411">
        <f t="shared" ref="AC809" si="2445">AC808</f>
        <v>0</v>
      </c>
      <c r="AD809" s="411">
        <f t="shared" ref="AD809" si="2446">AD808</f>
        <v>0</v>
      </c>
      <c r="AE809" s="411">
        <f t="shared" ref="AE809" si="2447">AE808</f>
        <v>0</v>
      </c>
      <c r="AF809" s="411">
        <f t="shared" ref="AF809" si="2448">AF808</f>
        <v>0</v>
      </c>
      <c r="AG809" s="411">
        <f t="shared" ref="AG809" si="2449">AG808</f>
        <v>0</v>
      </c>
      <c r="AH809" s="411">
        <f t="shared" ref="AH809" si="2450">AH808</f>
        <v>0</v>
      </c>
      <c r="AI809" s="411">
        <f t="shared" ref="AI809" si="2451">AI808</f>
        <v>0</v>
      </c>
      <c r="AJ809" s="411">
        <f t="shared" ref="AJ809" si="2452">AJ808</f>
        <v>0</v>
      </c>
      <c r="AK809" s="411">
        <f t="shared" ref="AK809" si="2453">AK808</f>
        <v>0</v>
      </c>
      <c r="AL809" s="411">
        <f t="shared" ref="AL809" si="2454">AL808</f>
        <v>0</v>
      </c>
      <c r="AM809" s="306"/>
    </row>
    <row r="810" spans="1:39"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5">Z812</f>
        <v>0</v>
      </c>
      <c r="AA813" s="411">
        <f t="shared" ref="AA813" si="2456">AA812</f>
        <v>0</v>
      </c>
      <c r="AB813" s="411">
        <f t="shared" ref="AB813" si="2457">AB812</f>
        <v>0</v>
      </c>
      <c r="AC813" s="411">
        <f t="shared" ref="AC813" si="2458">AC812</f>
        <v>0</v>
      </c>
      <c r="AD813" s="411">
        <f t="shared" ref="AD813" si="2459">AD812</f>
        <v>0</v>
      </c>
      <c r="AE813" s="411">
        <f t="shared" ref="AE813" si="2460">AE812</f>
        <v>0</v>
      </c>
      <c r="AF813" s="411">
        <f t="shared" ref="AF813" si="2461">AF812</f>
        <v>0</v>
      </c>
      <c r="AG813" s="411">
        <f t="shared" ref="AG813" si="2462">AG812</f>
        <v>0</v>
      </c>
      <c r="AH813" s="411">
        <f t="shared" ref="AH813" si="2463">AH812</f>
        <v>0</v>
      </c>
      <c r="AI813" s="411">
        <f t="shared" ref="AI813" si="2464">AI812</f>
        <v>0</v>
      </c>
      <c r="AJ813" s="411">
        <f t="shared" ref="AJ813" si="2465">AJ812</f>
        <v>0</v>
      </c>
      <c r="AK813" s="411">
        <f t="shared" ref="AK813" si="2466">AK812</f>
        <v>0</v>
      </c>
      <c r="AL813" s="411">
        <f t="shared" ref="AL813" si="2467">AL812</f>
        <v>0</v>
      </c>
      <c r="AM813" s="297"/>
    </row>
    <row r="814" spans="1:39"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outlineLevel="1">
      <c r="A815" s="532"/>
      <c r="B815" s="288" t="s">
        <v>489</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outlineLevel="1">
      <c r="A816" s="532">
        <v>15</v>
      </c>
      <c r="B816" s="294" t="s">
        <v>494</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8">Z816</f>
        <v>0</v>
      </c>
      <c r="AA817" s="411">
        <f t="shared" si="2468"/>
        <v>0</v>
      </c>
      <c r="AB817" s="411">
        <f t="shared" si="2468"/>
        <v>0</v>
      </c>
      <c r="AC817" s="411">
        <f t="shared" si="2468"/>
        <v>0</v>
      </c>
      <c r="AD817" s="411">
        <f t="shared" si="2468"/>
        <v>0</v>
      </c>
      <c r="AE817" s="411">
        <f t="shared" si="2468"/>
        <v>0</v>
      </c>
      <c r="AF817" s="411">
        <f t="shared" si="2468"/>
        <v>0</v>
      </c>
      <c r="AG817" s="411">
        <f t="shared" si="2468"/>
        <v>0</v>
      </c>
      <c r="AH817" s="411">
        <f t="shared" si="2468"/>
        <v>0</v>
      </c>
      <c r="AI817" s="411">
        <f t="shared" si="2468"/>
        <v>0</v>
      </c>
      <c r="AJ817" s="411">
        <f t="shared" si="2468"/>
        <v>0</v>
      </c>
      <c r="AK817" s="411">
        <f t="shared" si="2468"/>
        <v>0</v>
      </c>
      <c r="AL817" s="411">
        <f t="shared" si="2468"/>
        <v>0</v>
      </c>
      <c r="AM817" s="297"/>
    </row>
    <row r="818" spans="1:39"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outlineLevel="1">
      <c r="A819" s="532">
        <v>16</v>
      </c>
      <c r="B819" s="324" t="s">
        <v>490</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s="283" customFormat="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outlineLevel="1">
      <c r="A822" s="532"/>
      <c r="B822" s="519" t="s">
        <v>495</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0">Z823</f>
        <v>0</v>
      </c>
      <c r="AA824" s="411">
        <f t="shared" si="2470"/>
        <v>0</v>
      </c>
      <c r="AB824" s="411">
        <f t="shared" si="2470"/>
        <v>0</v>
      </c>
      <c r="AC824" s="411">
        <f t="shared" si="2470"/>
        <v>0</v>
      </c>
      <c r="AD824" s="411">
        <f t="shared" si="2470"/>
        <v>0</v>
      </c>
      <c r="AE824" s="411">
        <f t="shared" si="2470"/>
        <v>0</v>
      </c>
      <c r="AF824" s="411">
        <f t="shared" si="2470"/>
        <v>0</v>
      </c>
      <c r="AG824" s="411">
        <f t="shared" si="2470"/>
        <v>0</v>
      </c>
      <c r="AH824" s="411">
        <f t="shared" si="2470"/>
        <v>0</v>
      </c>
      <c r="AI824" s="411">
        <f t="shared" si="2470"/>
        <v>0</v>
      </c>
      <c r="AJ824" s="411">
        <f t="shared" si="2470"/>
        <v>0</v>
      </c>
      <c r="AK824" s="411">
        <f t="shared" si="2470"/>
        <v>0</v>
      </c>
      <c r="AL824" s="411">
        <f t="shared" si="2470"/>
        <v>0</v>
      </c>
      <c r="AM824" s="306"/>
    </row>
    <row r="825" spans="1:39"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297"/>
    </row>
    <row r="831" spans="1:39"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306"/>
    </row>
    <row r="834" spans="1:39" ht="15.75"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outlineLevel="1">
      <c r="A835" s="532"/>
      <c r="B835" s="518" t="s">
        <v>502</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outlineLevel="1">
      <c r="A836" s="532"/>
      <c r="B836" s="504" t="s">
        <v>498</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4">Z837</f>
        <v>0</v>
      </c>
      <c r="AA838" s="411">
        <f t="shared" ref="AA838" si="2475">AA837</f>
        <v>0</v>
      </c>
      <c r="AB838" s="411">
        <f t="shared" ref="AB838" si="2476">AB837</f>
        <v>0</v>
      </c>
      <c r="AC838" s="411">
        <f t="shared" ref="AC838" si="2477">AC837</f>
        <v>0</v>
      </c>
      <c r="AD838" s="411">
        <f t="shared" ref="AD838" si="2478">AD837</f>
        <v>0</v>
      </c>
      <c r="AE838" s="411">
        <f t="shared" ref="AE838" si="2479">AE837</f>
        <v>0</v>
      </c>
      <c r="AF838" s="411">
        <f t="shared" ref="AF838" si="2480">AF837</f>
        <v>0</v>
      </c>
      <c r="AG838" s="411">
        <f t="shared" ref="AG838" si="2481">AG837</f>
        <v>0</v>
      </c>
      <c r="AH838" s="411">
        <f t="shared" ref="AH838" si="2482">AH837</f>
        <v>0</v>
      </c>
      <c r="AI838" s="411">
        <f t="shared" ref="AI838" si="2483">AI837</f>
        <v>0</v>
      </c>
      <c r="AJ838" s="411">
        <f t="shared" ref="AJ838" si="2484">AJ837</f>
        <v>0</v>
      </c>
      <c r="AK838" s="411">
        <f t="shared" ref="AK838" si="2485">AK837</f>
        <v>0</v>
      </c>
      <c r="AL838" s="411">
        <f t="shared" ref="AL838" si="2486">AL837</f>
        <v>0</v>
      </c>
      <c r="AM838" s="306"/>
    </row>
    <row r="839" spans="1:39"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7">Z840</f>
        <v>0</v>
      </c>
      <c r="AA841" s="411">
        <f t="shared" ref="AA841" si="2488">AA840</f>
        <v>0</v>
      </c>
      <c r="AB841" s="411">
        <f t="shared" ref="AB841" si="2489">AB840</f>
        <v>0</v>
      </c>
      <c r="AC841" s="411">
        <f t="shared" ref="AC841" si="2490">AC840</f>
        <v>0</v>
      </c>
      <c r="AD841" s="411">
        <f t="shared" ref="AD841" si="2491">AD840</f>
        <v>0</v>
      </c>
      <c r="AE841" s="411">
        <f t="shared" ref="AE841" si="2492">AE840</f>
        <v>0</v>
      </c>
      <c r="AF841" s="411">
        <f t="shared" ref="AF841" si="2493">AF840</f>
        <v>0</v>
      </c>
      <c r="AG841" s="411">
        <f t="shared" ref="AG841" si="2494">AG840</f>
        <v>0</v>
      </c>
      <c r="AH841" s="411">
        <f t="shared" ref="AH841" si="2495">AH840</f>
        <v>0</v>
      </c>
      <c r="AI841" s="411">
        <f t="shared" ref="AI841" si="2496">AI840</f>
        <v>0</v>
      </c>
      <c r="AJ841" s="411">
        <f t="shared" ref="AJ841" si="2497">AJ840</f>
        <v>0</v>
      </c>
      <c r="AK841" s="411">
        <f t="shared" ref="AK841" si="2498">AK840</f>
        <v>0</v>
      </c>
      <c r="AL841" s="411">
        <f t="shared" ref="AL841" si="2499">AL840</f>
        <v>0</v>
      </c>
      <c r="AM841" s="306"/>
    </row>
    <row r="842" spans="1:39"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0">Z843</f>
        <v>0</v>
      </c>
      <c r="AA844" s="411">
        <f t="shared" ref="AA844" si="2501">AA843</f>
        <v>0</v>
      </c>
      <c r="AB844" s="411">
        <f t="shared" ref="AB844" si="2502">AB843</f>
        <v>0</v>
      </c>
      <c r="AC844" s="411">
        <f t="shared" ref="AC844" si="2503">AC843</f>
        <v>0</v>
      </c>
      <c r="AD844" s="411">
        <f t="shared" ref="AD844" si="2504">AD843</f>
        <v>0</v>
      </c>
      <c r="AE844" s="411">
        <f t="shared" ref="AE844" si="2505">AE843</f>
        <v>0</v>
      </c>
      <c r="AF844" s="411">
        <f t="shared" ref="AF844" si="2506">AF843</f>
        <v>0</v>
      </c>
      <c r="AG844" s="411">
        <f t="shared" ref="AG844" si="2507">AG843</f>
        <v>0</v>
      </c>
      <c r="AH844" s="411">
        <f t="shared" ref="AH844" si="2508">AH843</f>
        <v>0</v>
      </c>
      <c r="AI844" s="411">
        <f t="shared" ref="AI844" si="2509">AI843</f>
        <v>0</v>
      </c>
      <c r="AJ844" s="411">
        <f t="shared" ref="AJ844" si="2510">AJ843</f>
        <v>0</v>
      </c>
      <c r="AK844" s="411">
        <f t="shared" ref="AK844" si="2511">AK843</f>
        <v>0</v>
      </c>
      <c r="AL844" s="411">
        <f t="shared" ref="AL844" si="2512">AL843</f>
        <v>0</v>
      </c>
      <c r="AM844" s="306"/>
    </row>
    <row r="845" spans="1:39"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3">Z846</f>
        <v>0</v>
      </c>
      <c r="AA847" s="411">
        <f t="shared" ref="AA847" si="2514">AA846</f>
        <v>0</v>
      </c>
      <c r="AB847" s="411">
        <f t="shared" ref="AB847" si="2515">AB846</f>
        <v>0</v>
      </c>
      <c r="AC847" s="411">
        <f t="shared" ref="AC847" si="2516">AC846</f>
        <v>0</v>
      </c>
      <c r="AD847" s="411">
        <f t="shared" ref="AD847" si="2517">AD846</f>
        <v>0</v>
      </c>
      <c r="AE847" s="411">
        <f t="shared" ref="AE847" si="2518">AE846</f>
        <v>0</v>
      </c>
      <c r="AF847" s="411">
        <f t="shared" ref="AF847" si="2519">AF846</f>
        <v>0</v>
      </c>
      <c r="AG847" s="411">
        <f t="shared" ref="AG847" si="2520">AG846</f>
        <v>0</v>
      </c>
      <c r="AH847" s="411">
        <f t="shared" ref="AH847" si="2521">AH846</f>
        <v>0</v>
      </c>
      <c r="AI847" s="411">
        <f t="shared" ref="AI847" si="2522">AI846</f>
        <v>0</v>
      </c>
      <c r="AJ847" s="411">
        <f t="shared" ref="AJ847" si="2523">AJ846</f>
        <v>0</v>
      </c>
      <c r="AK847" s="411">
        <f t="shared" ref="AK847" si="2524">AK846</f>
        <v>0</v>
      </c>
      <c r="AL847" s="411">
        <f t="shared" ref="AL847" si="2525">AL846</f>
        <v>0</v>
      </c>
      <c r="AM847" s="306"/>
    </row>
    <row r="848" spans="1:39"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outlineLevel="1">
      <c r="A849" s="532"/>
      <c r="B849" s="288" t="s">
        <v>499</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6">Z850</f>
        <v>0</v>
      </c>
      <c r="AA851" s="411">
        <f t="shared" ref="AA851" si="2527">AA850</f>
        <v>0</v>
      </c>
      <c r="AB851" s="411">
        <f t="shared" ref="AB851" si="2528">AB850</f>
        <v>0</v>
      </c>
      <c r="AC851" s="411">
        <f t="shared" ref="AC851" si="2529">AC850</f>
        <v>0</v>
      </c>
      <c r="AD851" s="411">
        <f t="shared" ref="AD851" si="2530">AD850</f>
        <v>0</v>
      </c>
      <c r="AE851" s="411">
        <f t="shared" ref="AE851" si="2531">AE850</f>
        <v>0</v>
      </c>
      <c r="AF851" s="411">
        <f t="shared" ref="AF851" si="2532">AF850</f>
        <v>0</v>
      </c>
      <c r="AG851" s="411">
        <f t="shared" ref="AG851" si="2533">AG850</f>
        <v>0</v>
      </c>
      <c r="AH851" s="411">
        <f t="shared" ref="AH851" si="2534">AH850</f>
        <v>0</v>
      </c>
      <c r="AI851" s="411">
        <f t="shared" ref="AI851" si="2535">AI850</f>
        <v>0</v>
      </c>
      <c r="AJ851" s="411">
        <f t="shared" ref="AJ851" si="2536">AJ850</f>
        <v>0</v>
      </c>
      <c r="AK851" s="411">
        <f t="shared" ref="AK851" si="2537">AK850</f>
        <v>0</v>
      </c>
      <c r="AL851" s="411">
        <f t="shared" ref="AL851" si="2538">AL850</f>
        <v>0</v>
      </c>
      <c r="AM851" s="306"/>
    </row>
    <row r="852" spans="1:39"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outlineLevel="1">
      <c r="A853" s="532">
        <v>26</v>
      </c>
      <c r="B853" s="428" t="s">
        <v>118</v>
      </c>
      <c r="C853" s="291" t="s">
        <v>25</v>
      </c>
      <c r="D853" s="295">
        <v>69408</v>
      </c>
      <c r="E853" s="295">
        <v>69408</v>
      </c>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v>0.5</v>
      </c>
      <c r="AA853" s="415">
        <v>0.5</v>
      </c>
      <c r="AB853" s="415"/>
      <c r="AC853" s="415"/>
      <c r="AD853" s="415"/>
      <c r="AE853" s="415"/>
      <c r="AF853" s="415"/>
      <c r="AG853" s="415"/>
      <c r="AH853" s="415"/>
      <c r="AI853" s="415"/>
      <c r="AJ853" s="415"/>
      <c r="AK853" s="415"/>
      <c r="AL853" s="415"/>
      <c r="AM853" s="296">
        <f>SUM(Y853:AL853)</f>
        <v>1</v>
      </c>
    </row>
    <row r="854" spans="1:39"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9">Z853</f>
        <v>0.5</v>
      </c>
      <c r="AA854" s="411">
        <f t="shared" ref="AA854" si="2540">AA853</f>
        <v>0.5</v>
      </c>
      <c r="AB854" s="411">
        <f t="shared" ref="AB854" si="2541">AB853</f>
        <v>0</v>
      </c>
      <c r="AC854" s="411">
        <f t="shared" ref="AC854" si="2542">AC853</f>
        <v>0</v>
      </c>
      <c r="AD854" s="411">
        <f t="shared" ref="AD854" si="2543">AD853</f>
        <v>0</v>
      </c>
      <c r="AE854" s="411">
        <f t="shared" ref="AE854" si="2544">AE853</f>
        <v>0</v>
      </c>
      <c r="AF854" s="411">
        <f t="shared" ref="AF854" si="2545">AF853</f>
        <v>0</v>
      </c>
      <c r="AG854" s="411">
        <f t="shared" ref="AG854" si="2546">AG853</f>
        <v>0</v>
      </c>
      <c r="AH854" s="411">
        <f t="shared" ref="AH854" si="2547">AH853</f>
        <v>0</v>
      </c>
      <c r="AI854" s="411">
        <f t="shared" ref="AI854" si="2548">AI853</f>
        <v>0</v>
      </c>
      <c r="AJ854" s="411">
        <f t="shared" ref="AJ854" si="2549">AJ853</f>
        <v>0</v>
      </c>
      <c r="AK854" s="411">
        <f t="shared" ref="AK854" si="2550">AK853</f>
        <v>0</v>
      </c>
      <c r="AL854" s="411">
        <f t="shared" ref="AL854" si="2551">AL853</f>
        <v>0</v>
      </c>
      <c r="AM854" s="306"/>
    </row>
    <row r="855" spans="1:39"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2">Z856</f>
        <v>0</v>
      </c>
      <c r="AA857" s="411">
        <f t="shared" ref="AA857" si="2553">AA856</f>
        <v>0</v>
      </c>
      <c r="AB857" s="411">
        <f t="shared" ref="AB857" si="2554">AB856</f>
        <v>0</v>
      </c>
      <c r="AC857" s="411">
        <f t="shared" ref="AC857" si="2555">AC856</f>
        <v>0</v>
      </c>
      <c r="AD857" s="411">
        <f t="shared" ref="AD857" si="2556">AD856</f>
        <v>0</v>
      </c>
      <c r="AE857" s="411">
        <f t="shared" ref="AE857" si="2557">AE856</f>
        <v>0</v>
      </c>
      <c r="AF857" s="411">
        <f t="shared" ref="AF857" si="2558">AF856</f>
        <v>0</v>
      </c>
      <c r="AG857" s="411">
        <f t="shared" ref="AG857" si="2559">AG856</f>
        <v>0</v>
      </c>
      <c r="AH857" s="411">
        <f t="shared" ref="AH857" si="2560">AH856</f>
        <v>0</v>
      </c>
      <c r="AI857" s="411">
        <f t="shared" ref="AI857" si="2561">AI856</f>
        <v>0</v>
      </c>
      <c r="AJ857" s="411">
        <f t="shared" ref="AJ857" si="2562">AJ856</f>
        <v>0</v>
      </c>
      <c r="AK857" s="411">
        <f t="shared" ref="AK857" si="2563">AK856</f>
        <v>0</v>
      </c>
      <c r="AL857" s="411">
        <f t="shared" ref="AL857" si="2564">AL856</f>
        <v>0</v>
      </c>
      <c r="AM857" s="306"/>
    </row>
    <row r="858" spans="1:39"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5">Z859</f>
        <v>0</v>
      </c>
      <c r="AA860" s="411">
        <f t="shared" ref="AA860" si="2566">AA859</f>
        <v>0</v>
      </c>
      <c r="AB860" s="411">
        <f t="shared" ref="AB860" si="2567">AB859</f>
        <v>0</v>
      </c>
      <c r="AC860" s="411">
        <f t="shared" ref="AC860" si="2568">AC859</f>
        <v>0</v>
      </c>
      <c r="AD860" s="411">
        <f t="shared" ref="AD860" si="2569">AD859</f>
        <v>0</v>
      </c>
      <c r="AE860" s="411">
        <f t="shared" ref="AE860" si="2570">AE859</f>
        <v>0</v>
      </c>
      <c r="AF860" s="411">
        <f t="shared" ref="AF860" si="2571">AF859</f>
        <v>0</v>
      </c>
      <c r="AG860" s="411">
        <f t="shared" ref="AG860" si="2572">AG859</f>
        <v>0</v>
      </c>
      <c r="AH860" s="411">
        <f t="shared" ref="AH860" si="2573">AH859</f>
        <v>0</v>
      </c>
      <c r="AI860" s="411">
        <f t="shared" ref="AI860" si="2574">AI859</f>
        <v>0</v>
      </c>
      <c r="AJ860" s="411">
        <f t="shared" ref="AJ860" si="2575">AJ859</f>
        <v>0</v>
      </c>
      <c r="AK860" s="411">
        <f t="shared" ref="AK860" si="2576">AK859</f>
        <v>0</v>
      </c>
      <c r="AL860" s="411">
        <f t="shared" ref="AL860" si="2577">AL859</f>
        <v>0</v>
      </c>
      <c r="AM860" s="306"/>
    </row>
    <row r="861" spans="1:39"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8">Z862</f>
        <v>0</v>
      </c>
      <c r="AA863" s="411">
        <f t="shared" ref="AA863" si="2579">AA862</f>
        <v>0</v>
      </c>
      <c r="AB863" s="411">
        <f t="shared" ref="AB863" si="2580">AB862</f>
        <v>0</v>
      </c>
      <c r="AC863" s="411">
        <f t="shared" ref="AC863" si="2581">AC862</f>
        <v>0</v>
      </c>
      <c r="AD863" s="411">
        <f t="shared" ref="AD863" si="2582">AD862</f>
        <v>0</v>
      </c>
      <c r="AE863" s="411">
        <f t="shared" ref="AE863" si="2583">AE862</f>
        <v>0</v>
      </c>
      <c r="AF863" s="411">
        <f t="shared" ref="AF863" si="2584">AF862</f>
        <v>0</v>
      </c>
      <c r="AG863" s="411">
        <f t="shared" ref="AG863" si="2585">AG862</f>
        <v>0</v>
      </c>
      <c r="AH863" s="411">
        <f t="shared" ref="AH863" si="2586">AH862</f>
        <v>0</v>
      </c>
      <c r="AI863" s="411">
        <f t="shared" ref="AI863" si="2587">AI862</f>
        <v>0</v>
      </c>
      <c r="AJ863" s="411">
        <f t="shared" ref="AJ863" si="2588">AJ862</f>
        <v>0</v>
      </c>
      <c r="AK863" s="411">
        <f t="shared" ref="AK863" si="2589">AK862</f>
        <v>0</v>
      </c>
      <c r="AL863" s="411">
        <f t="shared" ref="AL863" si="2590">AL862</f>
        <v>0</v>
      </c>
      <c r="AM863" s="306"/>
    </row>
    <row r="864" spans="1:39"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1">Z865</f>
        <v>0</v>
      </c>
      <c r="AA866" s="411">
        <f t="shared" ref="AA866" si="2592">AA865</f>
        <v>0</v>
      </c>
      <c r="AB866" s="411">
        <f t="shared" ref="AB866" si="2593">AB865</f>
        <v>0</v>
      </c>
      <c r="AC866" s="411">
        <f t="shared" ref="AC866" si="2594">AC865</f>
        <v>0</v>
      </c>
      <c r="AD866" s="411">
        <f t="shared" ref="AD866" si="2595">AD865</f>
        <v>0</v>
      </c>
      <c r="AE866" s="411">
        <f t="shared" ref="AE866" si="2596">AE865</f>
        <v>0</v>
      </c>
      <c r="AF866" s="411">
        <f t="shared" ref="AF866" si="2597">AF865</f>
        <v>0</v>
      </c>
      <c r="AG866" s="411">
        <f t="shared" ref="AG866" si="2598">AG865</f>
        <v>0</v>
      </c>
      <c r="AH866" s="411">
        <f t="shared" ref="AH866" si="2599">AH865</f>
        <v>0</v>
      </c>
      <c r="AI866" s="411">
        <f t="shared" ref="AI866" si="2600">AI865</f>
        <v>0</v>
      </c>
      <c r="AJ866" s="411">
        <f t="shared" ref="AJ866" si="2601">AJ865</f>
        <v>0</v>
      </c>
      <c r="AK866" s="411">
        <f t="shared" ref="AK866" si="2602">AK865</f>
        <v>0</v>
      </c>
      <c r="AL866" s="411">
        <f t="shared" ref="AL866" si="2603">AL865</f>
        <v>0</v>
      </c>
      <c r="AM866" s="306"/>
    </row>
    <row r="867" spans="1:39"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4">Z868</f>
        <v>0</v>
      </c>
      <c r="AA869" s="411">
        <f t="shared" ref="AA869" si="2605">AA868</f>
        <v>0</v>
      </c>
      <c r="AB869" s="411">
        <f t="shared" ref="AB869" si="2606">AB868</f>
        <v>0</v>
      </c>
      <c r="AC869" s="411">
        <f t="shared" ref="AC869" si="2607">AC868</f>
        <v>0</v>
      </c>
      <c r="AD869" s="411">
        <f t="shared" ref="AD869" si="2608">AD868</f>
        <v>0</v>
      </c>
      <c r="AE869" s="411">
        <f t="shared" ref="AE869" si="2609">AE868</f>
        <v>0</v>
      </c>
      <c r="AF869" s="411">
        <f t="shared" ref="AF869" si="2610">AF868</f>
        <v>0</v>
      </c>
      <c r="AG869" s="411">
        <f t="shared" ref="AG869" si="2611">AG868</f>
        <v>0</v>
      </c>
      <c r="AH869" s="411">
        <f t="shared" ref="AH869" si="2612">AH868</f>
        <v>0</v>
      </c>
      <c r="AI869" s="411">
        <f t="shared" ref="AI869" si="2613">AI868</f>
        <v>0</v>
      </c>
      <c r="AJ869" s="411">
        <f t="shared" ref="AJ869" si="2614">AJ868</f>
        <v>0</v>
      </c>
      <c r="AK869" s="411">
        <f t="shared" ref="AK869" si="2615">AK868</f>
        <v>0</v>
      </c>
      <c r="AL869" s="411">
        <f t="shared" ref="AL869" si="2616">AL868</f>
        <v>0</v>
      </c>
      <c r="AM869" s="306"/>
    </row>
    <row r="870" spans="1:39"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7">Z871</f>
        <v>0</v>
      </c>
      <c r="AA872" s="411">
        <f t="shared" ref="AA872" si="2618">AA871</f>
        <v>0</v>
      </c>
      <c r="AB872" s="411">
        <f t="shared" ref="AB872" si="2619">AB871</f>
        <v>0</v>
      </c>
      <c r="AC872" s="411">
        <f t="shared" ref="AC872" si="2620">AC871</f>
        <v>0</v>
      </c>
      <c r="AD872" s="411">
        <f t="shared" ref="AD872" si="2621">AD871</f>
        <v>0</v>
      </c>
      <c r="AE872" s="411">
        <f t="shared" ref="AE872" si="2622">AE871</f>
        <v>0</v>
      </c>
      <c r="AF872" s="411">
        <f t="shared" ref="AF872" si="2623">AF871</f>
        <v>0</v>
      </c>
      <c r="AG872" s="411">
        <f t="shared" ref="AG872" si="2624">AG871</f>
        <v>0</v>
      </c>
      <c r="AH872" s="411">
        <f t="shared" ref="AH872" si="2625">AH871</f>
        <v>0</v>
      </c>
      <c r="AI872" s="411">
        <f t="shared" ref="AI872" si="2626">AI871</f>
        <v>0</v>
      </c>
      <c r="AJ872" s="411">
        <f t="shared" ref="AJ872" si="2627">AJ871</f>
        <v>0</v>
      </c>
      <c r="AK872" s="411">
        <f t="shared" ref="AK872" si="2628">AK871</f>
        <v>0</v>
      </c>
      <c r="AL872" s="411">
        <f>AL871</f>
        <v>0</v>
      </c>
      <c r="AM872" s="306"/>
    </row>
    <row r="873" spans="1:39"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outlineLevel="1">
      <c r="A874" s="532"/>
      <c r="B874" s="288" t="s">
        <v>500</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9">Z875</f>
        <v>0</v>
      </c>
      <c r="AA876" s="411">
        <f t="shared" ref="AA876" si="2630">AA875</f>
        <v>0</v>
      </c>
      <c r="AB876" s="411">
        <f t="shared" ref="AB876" si="2631">AB875</f>
        <v>0</v>
      </c>
      <c r="AC876" s="411">
        <f t="shared" ref="AC876" si="2632">AC875</f>
        <v>0</v>
      </c>
      <c r="AD876" s="411">
        <f t="shared" ref="AD876" si="2633">AD875</f>
        <v>0</v>
      </c>
      <c r="AE876" s="411">
        <f t="shared" ref="AE876" si="2634">AE875</f>
        <v>0</v>
      </c>
      <c r="AF876" s="411">
        <f t="shared" ref="AF876" si="2635">AF875</f>
        <v>0</v>
      </c>
      <c r="AG876" s="411">
        <f t="shared" ref="AG876" si="2636">AG875</f>
        <v>0</v>
      </c>
      <c r="AH876" s="411">
        <f t="shared" ref="AH876" si="2637">AH875</f>
        <v>0</v>
      </c>
      <c r="AI876" s="411">
        <f t="shared" ref="AI876" si="2638">AI875</f>
        <v>0</v>
      </c>
      <c r="AJ876" s="411">
        <f t="shared" ref="AJ876" si="2639">AJ875</f>
        <v>0</v>
      </c>
      <c r="AK876" s="411">
        <f t="shared" ref="AK876" si="2640">AK875</f>
        <v>0</v>
      </c>
      <c r="AL876" s="411">
        <f t="shared" ref="AL876" si="2641">AL875</f>
        <v>0</v>
      </c>
      <c r="AM876" s="306"/>
    </row>
    <row r="877" spans="1:39"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2">Z878</f>
        <v>0</v>
      </c>
      <c r="AA879" s="411">
        <f t="shared" ref="AA879" si="2643">AA878</f>
        <v>0</v>
      </c>
      <c r="AB879" s="411">
        <f t="shared" ref="AB879" si="2644">AB878</f>
        <v>0</v>
      </c>
      <c r="AC879" s="411">
        <f t="shared" ref="AC879" si="2645">AC878</f>
        <v>0</v>
      </c>
      <c r="AD879" s="411">
        <f t="shared" ref="AD879" si="2646">AD878</f>
        <v>0</v>
      </c>
      <c r="AE879" s="411">
        <f t="shared" ref="AE879" si="2647">AE878</f>
        <v>0</v>
      </c>
      <c r="AF879" s="411">
        <f t="shared" ref="AF879" si="2648">AF878</f>
        <v>0</v>
      </c>
      <c r="AG879" s="411">
        <f t="shared" ref="AG879" si="2649">AG878</f>
        <v>0</v>
      </c>
      <c r="AH879" s="411">
        <f t="shared" ref="AH879" si="2650">AH878</f>
        <v>0</v>
      </c>
      <c r="AI879" s="411">
        <f t="shared" ref="AI879" si="2651">AI878</f>
        <v>0</v>
      </c>
      <c r="AJ879" s="411">
        <f t="shared" ref="AJ879" si="2652">AJ878</f>
        <v>0</v>
      </c>
      <c r="AK879" s="411">
        <f t="shared" ref="AK879" si="2653">AK878</f>
        <v>0</v>
      </c>
      <c r="AL879" s="411">
        <f t="shared" ref="AL879" si="2654">AL878</f>
        <v>0</v>
      </c>
      <c r="AM879" s="306"/>
    </row>
    <row r="880" spans="1:39"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5">Z881</f>
        <v>0</v>
      </c>
      <c r="AA882" s="411">
        <f t="shared" ref="AA882" si="2656">AA881</f>
        <v>0</v>
      </c>
      <c r="AB882" s="411">
        <f t="shared" ref="AB882" si="2657">AB881</f>
        <v>0</v>
      </c>
      <c r="AC882" s="411">
        <f t="shared" ref="AC882" si="2658">AC881</f>
        <v>0</v>
      </c>
      <c r="AD882" s="411">
        <f t="shared" ref="AD882" si="2659">AD881</f>
        <v>0</v>
      </c>
      <c r="AE882" s="411">
        <f t="shared" ref="AE882" si="2660">AE881</f>
        <v>0</v>
      </c>
      <c r="AF882" s="411">
        <f t="shared" ref="AF882" si="2661">AF881</f>
        <v>0</v>
      </c>
      <c r="AG882" s="411">
        <f t="shared" ref="AG882" si="2662">AG881</f>
        <v>0</v>
      </c>
      <c r="AH882" s="411">
        <f t="shared" ref="AH882" si="2663">AH881</f>
        <v>0</v>
      </c>
      <c r="AI882" s="411">
        <f t="shared" ref="AI882" si="2664">AI881</f>
        <v>0</v>
      </c>
      <c r="AJ882" s="411">
        <f t="shared" ref="AJ882" si="2665">AJ881</f>
        <v>0</v>
      </c>
      <c r="AK882" s="411">
        <f t="shared" ref="AK882" si="2666">AK881</f>
        <v>0</v>
      </c>
      <c r="AL882" s="411">
        <f t="shared" ref="AL882" si="2667">AL881</f>
        <v>0</v>
      </c>
      <c r="AM882" s="306"/>
    </row>
    <row r="883" spans="1:39"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outlineLevel="1">
      <c r="A884" s="532"/>
      <c r="B884" s="288" t="s">
        <v>501</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8">Z885</f>
        <v>0</v>
      </c>
      <c r="AA886" s="411">
        <f t="shared" ref="AA886" si="2669">AA885</f>
        <v>0</v>
      </c>
      <c r="AB886" s="411">
        <f t="shared" ref="AB886" si="2670">AB885</f>
        <v>0</v>
      </c>
      <c r="AC886" s="411">
        <f t="shared" ref="AC886" si="2671">AC885</f>
        <v>0</v>
      </c>
      <c r="AD886" s="411">
        <f t="shared" ref="AD886" si="2672">AD885</f>
        <v>0</v>
      </c>
      <c r="AE886" s="411">
        <f t="shared" ref="AE886" si="2673">AE885</f>
        <v>0</v>
      </c>
      <c r="AF886" s="411">
        <f t="shared" ref="AF886" si="2674">AF885</f>
        <v>0</v>
      </c>
      <c r="AG886" s="411">
        <f t="shared" ref="AG886" si="2675">AG885</f>
        <v>0</v>
      </c>
      <c r="AH886" s="411">
        <f t="shared" ref="AH886" si="2676">AH885</f>
        <v>0</v>
      </c>
      <c r="AI886" s="411">
        <f t="shared" ref="AI886" si="2677">AI885</f>
        <v>0</v>
      </c>
      <c r="AJ886" s="411">
        <f t="shared" ref="AJ886" si="2678">AJ885</f>
        <v>0</v>
      </c>
      <c r="AK886" s="411">
        <f t="shared" ref="AK886" si="2679">AK885</f>
        <v>0</v>
      </c>
      <c r="AL886" s="411">
        <f t="shared" ref="AL886" si="2680">AL885</f>
        <v>0</v>
      </c>
      <c r="AM886" s="306"/>
    </row>
    <row r="887" spans="1:39"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1">Z888</f>
        <v>0</v>
      </c>
      <c r="AA889" s="411">
        <f t="shared" ref="AA889" si="2682">AA888</f>
        <v>0</v>
      </c>
      <c r="AB889" s="411">
        <f t="shared" ref="AB889" si="2683">AB888</f>
        <v>0</v>
      </c>
      <c r="AC889" s="411">
        <f t="shared" ref="AC889" si="2684">AC888</f>
        <v>0</v>
      </c>
      <c r="AD889" s="411">
        <f t="shared" ref="AD889" si="2685">AD888</f>
        <v>0</v>
      </c>
      <c r="AE889" s="411">
        <f t="shared" ref="AE889" si="2686">AE888</f>
        <v>0</v>
      </c>
      <c r="AF889" s="411">
        <f t="shared" ref="AF889" si="2687">AF888</f>
        <v>0</v>
      </c>
      <c r="AG889" s="411">
        <f t="shared" ref="AG889" si="2688">AG888</f>
        <v>0</v>
      </c>
      <c r="AH889" s="411">
        <f t="shared" ref="AH889" si="2689">AH888</f>
        <v>0</v>
      </c>
      <c r="AI889" s="411">
        <f t="shared" ref="AI889" si="2690">AI888</f>
        <v>0</v>
      </c>
      <c r="AJ889" s="411">
        <f t="shared" ref="AJ889" si="2691">AJ888</f>
        <v>0</v>
      </c>
      <c r="AK889" s="411">
        <f t="shared" ref="AK889" si="2692">AK888</f>
        <v>0</v>
      </c>
      <c r="AL889" s="411">
        <f t="shared" ref="AL889" si="2693">AL888</f>
        <v>0</v>
      </c>
      <c r="AM889" s="306"/>
    </row>
    <row r="890" spans="1:39"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4">Z891</f>
        <v>0</v>
      </c>
      <c r="AA892" s="411">
        <f t="shared" ref="AA892" si="2695">AA891</f>
        <v>0</v>
      </c>
      <c r="AB892" s="411">
        <f t="shared" ref="AB892" si="2696">AB891</f>
        <v>0</v>
      </c>
      <c r="AC892" s="411">
        <f t="shared" ref="AC892" si="2697">AC891</f>
        <v>0</v>
      </c>
      <c r="AD892" s="411">
        <f t="shared" ref="AD892" si="2698">AD891</f>
        <v>0</v>
      </c>
      <c r="AE892" s="411">
        <f t="shared" ref="AE892" si="2699">AE891</f>
        <v>0</v>
      </c>
      <c r="AF892" s="411">
        <f t="shared" ref="AF892" si="2700">AF891</f>
        <v>0</v>
      </c>
      <c r="AG892" s="411">
        <f t="shared" ref="AG892" si="2701">AG891</f>
        <v>0</v>
      </c>
      <c r="AH892" s="411">
        <f t="shared" ref="AH892" si="2702">AH891</f>
        <v>0</v>
      </c>
      <c r="AI892" s="411">
        <f t="shared" ref="AI892" si="2703">AI891</f>
        <v>0</v>
      </c>
      <c r="AJ892" s="411">
        <f t="shared" ref="AJ892" si="2704">AJ891</f>
        <v>0</v>
      </c>
      <c r="AK892" s="411">
        <f t="shared" ref="AK892" si="2705">AK891</f>
        <v>0</v>
      </c>
      <c r="AL892" s="411">
        <f t="shared" ref="AL892" si="2706">AL891</f>
        <v>0</v>
      </c>
      <c r="AM892" s="306"/>
    </row>
    <row r="893" spans="1:39"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7">Z894</f>
        <v>0</v>
      </c>
      <c r="AA895" s="411">
        <f t="shared" ref="AA895" si="2708">AA894</f>
        <v>0</v>
      </c>
      <c r="AB895" s="411">
        <f t="shared" ref="AB895" si="2709">AB894</f>
        <v>0</v>
      </c>
      <c r="AC895" s="411">
        <f t="shared" ref="AC895" si="2710">AC894</f>
        <v>0</v>
      </c>
      <c r="AD895" s="411">
        <f t="shared" ref="AD895" si="2711">AD894</f>
        <v>0</v>
      </c>
      <c r="AE895" s="411">
        <f t="shared" ref="AE895" si="2712">AE894</f>
        <v>0</v>
      </c>
      <c r="AF895" s="411">
        <f t="shared" ref="AF895" si="2713">AF894</f>
        <v>0</v>
      </c>
      <c r="AG895" s="411">
        <f t="shared" ref="AG895" si="2714">AG894</f>
        <v>0</v>
      </c>
      <c r="AH895" s="411">
        <f t="shared" ref="AH895" si="2715">AH894</f>
        <v>0</v>
      </c>
      <c r="AI895" s="411">
        <f t="shared" ref="AI895" si="2716">AI894</f>
        <v>0</v>
      </c>
      <c r="AJ895" s="411">
        <f t="shared" ref="AJ895" si="2717">AJ894</f>
        <v>0</v>
      </c>
      <c r="AK895" s="411">
        <f t="shared" ref="AK895" si="2718">AK894</f>
        <v>0</v>
      </c>
      <c r="AL895" s="411">
        <f t="shared" ref="AL895" si="2719">AL894</f>
        <v>0</v>
      </c>
      <c r="AM895" s="306"/>
    </row>
    <row r="896" spans="1:39"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0">Z897</f>
        <v>0</v>
      </c>
      <c r="AA898" s="411">
        <f t="shared" ref="AA898" si="2721">AA897</f>
        <v>0</v>
      </c>
      <c r="AB898" s="411">
        <f t="shared" ref="AB898" si="2722">AB897</f>
        <v>0</v>
      </c>
      <c r="AC898" s="411">
        <f t="shared" ref="AC898" si="2723">AC897</f>
        <v>0</v>
      </c>
      <c r="AD898" s="411">
        <f t="shared" ref="AD898" si="2724">AD897</f>
        <v>0</v>
      </c>
      <c r="AE898" s="411">
        <f t="shared" ref="AE898" si="2725">AE897</f>
        <v>0</v>
      </c>
      <c r="AF898" s="411">
        <f t="shared" ref="AF898" si="2726">AF897</f>
        <v>0</v>
      </c>
      <c r="AG898" s="411">
        <f t="shared" ref="AG898" si="2727">AG897</f>
        <v>0</v>
      </c>
      <c r="AH898" s="411">
        <f t="shared" ref="AH898" si="2728">AH897</f>
        <v>0</v>
      </c>
      <c r="AI898" s="411">
        <f t="shared" ref="AI898" si="2729">AI897</f>
        <v>0</v>
      </c>
      <c r="AJ898" s="411">
        <f t="shared" ref="AJ898" si="2730">AJ897</f>
        <v>0</v>
      </c>
      <c r="AK898" s="411">
        <f t="shared" ref="AK898" si="2731">AK897</f>
        <v>0</v>
      </c>
      <c r="AL898" s="411">
        <f t="shared" ref="AL898" si="2732">AL897</f>
        <v>0</v>
      </c>
      <c r="AM898" s="306"/>
    </row>
    <row r="899" spans="1:39"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3">Z900</f>
        <v>0</v>
      </c>
      <c r="AA901" s="411">
        <f t="shared" ref="AA901" si="2734">AA900</f>
        <v>0</v>
      </c>
      <c r="AB901" s="411">
        <f t="shared" ref="AB901" si="2735">AB900</f>
        <v>0</v>
      </c>
      <c r="AC901" s="411">
        <f t="shared" ref="AC901" si="2736">AC900</f>
        <v>0</v>
      </c>
      <c r="AD901" s="411">
        <f t="shared" ref="AD901" si="2737">AD900</f>
        <v>0</v>
      </c>
      <c r="AE901" s="411">
        <f t="shared" ref="AE901" si="2738">AE900</f>
        <v>0</v>
      </c>
      <c r="AF901" s="411">
        <f t="shared" ref="AF901" si="2739">AF900</f>
        <v>0</v>
      </c>
      <c r="AG901" s="411">
        <f t="shared" ref="AG901" si="2740">AG900</f>
        <v>0</v>
      </c>
      <c r="AH901" s="411">
        <f t="shared" ref="AH901" si="2741">AH900</f>
        <v>0</v>
      </c>
      <c r="AI901" s="411">
        <f t="shared" ref="AI901" si="2742">AI900</f>
        <v>0</v>
      </c>
      <c r="AJ901" s="411">
        <f t="shared" ref="AJ901" si="2743">AJ900</f>
        <v>0</v>
      </c>
      <c r="AK901" s="411">
        <f t="shared" ref="AK901" si="2744">AK900</f>
        <v>0</v>
      </c>
      <c r="AL901" s="411">
        <f t="shared" ref="AL901" si="2745">AL900</f>
        <v>0</v>
      </c>
      <c r="AM901" s="306"/>
    </row>
    <row r="902" spans="1:39"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6">Z903</f>
        <v>0</v>
      </c>
      <c r="AA904" s="411">
        <f t="shared" ref="AA904" si="2747">AA903</f>
        <v>0</v>
      </c>
      <c r="AB904" s="411">
        <f t="shared" ref="AB904" si="2748">AB903</f>
        <v>0</v>
      </c>
      <c r="AC904" s="411">
        <f t="shared" ref="AC904" si="2749">AC903</f>
        <v>0</v>
      </c>
      <c r="AD904" s="411">
        <f t="shared" ref="AD904" si="2750">AD903</f>
        <v>0</v>
      </c>
      <c r="AE904" s="411">
        <f t="shared" ref="AE904" si="2751">AE903</f>
        <v>0</v>
      </c>
      <c r="AF904" s="411">
        <f t="shared" ref="AF904" si="2752">AF903</f>
        <v>0</v>
      </c>
      <c r="AG904" s="411">
        <f t="shared" ref="AG904" si="2753">AG903</f>
        <v>0</v>
      </c>
      <c r="AH904" s="411">
        <f t="shared" ref="AH904" si="2754">AH903</f>
        <v>0</v>
      </c>
      <c r="AI904" s="411">
        <f t="shared" ref="AI904" si="2755">AI903</f>
        <v>0</v>
      </c>
      <c r="AJ904" s="411">
        <f t="shared" ref="AJ904" si="2756">AJ903</f>
        <v>0</v>
      </c>
      <c r="AK904" s="411">
        <f t="shared" ref="AK904" si="2757">AK903</f>
        <v>0</v>
      </c>
      <c r="AL904" s="411">
        <f t="shared" ref="AL904" si="2758">AL903</f>
        <v>0</v>
      </c>
      <c r="AM904" s="306"/>
    </row>
    <row r="905" spans="1:39"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9">Z906</f>
        <v>0</v>
      </c>
      <c r="AA907" s="411">
        <f t="shared" ref="AA907" si="2760">AA906</f>
        <v>0</v>
      </c>
      <c r="AB907" s="411">
        <f t="shared" ref="AB907" si="2761">AB906</f>
        <v>0</v>
      </c>
      <c r="AC907" s="411">
        <f t="shared" ref="AC907" si="2762">AC906</f>
        <v>0</v>
      </c>
      <c r="AD907" s="411">
        <f t="shared" ref="AD907" si="2763">AD906</f>
        <v>0</v>
      </c>
      <c r="AE907" s="411">
        <f t="shared" ref="AE907" si="2764">AE906</f>
        <v>0</v>
      </c>
      <c r="AF907" s="411">
        <f t="shared" ref="AF907" si="2765">AF906</f>
        <v>0</v>
      </c>
      <c r="AG907" s="411">
        <f t="shared" ref="AG907" si="2766">AG906</f>
        <v>0</v>
      </c>
      <c r="AH907" s="411">
        <f t="shared" ref="AH907" si="2767">AH906</f>
        <v>0</v>
      </c>
      <c r="AI907" s="411">
        <f t="shared" ref="AI907" si="2768">AI906</f>
        <v>0</v>
      </c>
      <c r="AJ907" s="411">
        <f t="shared" ref="AJ907" si="2769">AJ906</f>
        <v>0</v>
      </c>
      <c r="AK907" s="411">
        <f t="shared" ref="AK907" si="2770">AK906</f>
        <v>0</v>
      </c>
      <c r="AL907" s="411">
        <f t="shared" ref="AL907" si="2771">AL906</f>
        <v>0</v>
      </c>
      <c r="AM907" s="306"/>
    </row>
    <row r="908" spans="1:39"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2">Z909</f>
        <v>0</v>
      </c>
      <c r="AA910" s="411">
        <f t="shared" ref="AA910" si="2773">AA909</f>
        <v>0</v>
      </c>
      <c r="AB910" s="411">
        <f t="shared" ref="AB910" si="2774">AB909</f>
        <v>0</v>
      </c>
      <c r="AC910" s="411">
        <f t="shared" ref="AC910" si="2775">AC909</f>
        <v>0</v>
      </c>
      <c r="AD910" s="411">
        <f t="shared" ref="AD910" si="2776">AD909</f>
        <v>0</v>
      </c>
      <c r="AE910" s="411">
        <f t="shared" ref="AE910" si="2777">AE909</f>
        <v>0</v>
      </c>
      <c r="AF910" s="411">
        <f t="shared" ref="AF910" si="2778">AF909</f>
        <v>0</v>
      </c>
      <c r="AG910" s="411">
        <f t="shared" ref="AG910" si="2779">AG909</f>
        <v>0</v>
      </c>
      <c r="AH910" s="411">
        <f t="shared" ref="AH910" si="2780">AH909</f>
        <v>0</v>
      </c>
      <c r="AI910" s="411">
        <f t="shared" ref="AI910" si="2781">AI909</f>
        <v>0</v>
      </c>
      <c r="AJ910" s="411">
        <f t="shared" ref="AJ910" si="2782">AJ909</f>
        <v>0</v>
      </c>
      <c r="AK910" s="411">
        <f t="shared" ref="AK910" si="2783">AK909</f>
        <v>0</v>
      </c>
      <c r="AL910" s="411">
        <f t="shared" ref="AL910" si="2784">AL909</f>
        <v>0</v>
      </c>
      <c r="AM910" s="306"/>
    </row>
    <row r="911" spans="1:39"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5">Z912</f>
        <v>0</v>
      </c>
      <c r="AA913" s="411">
        <f t="shared" ref="AA913" si="2786">AA912</f>
        <v>0</v>
      </c>
      <c r="AB913" s="411">
        <f t="shared" ref="AB913" si="2787">AB912</f>
        <v>0</v>
      </c>
      <c r="AC913" s="411">
        <f t="shared" ref="AC913" si="2788">AC912</f>
        <v>0</v>
      </c>
      <c r="AD913" s="411">
        <f t="shared" ref="AD913" si="2789">AD912</f>
        <v>0</v>
      </c>
      <c r="AE913" s="411">
        <f t="shared" ref="AE913" si="2790">AE912</f>
        <v>0</v>
      </c>
      <c r="AF913" s="411">
        <f t="shared" ref="AF913" si="2791">AF912</f>
        <v>0</v>
      </c>
      <c r="AG913" s="411">
        <f t="shared" ref="AG913" si="2792">AG912</f>
        <v>0</v>
      </c>
      <c r="AH913" s="411">
        <f t="shared" ref="AH913" si="2793">AH912</f>
        <v>0</v>
      </c>
      <c r="AI913" s="411">
        <f t="shared" ref="AI913" si="2794">AI912</f>
        <v>0</v>
      </c>
      <c r="AJ913" s="411">
        <f t="shared" ref="AJ913" si="2795">AJ912</f>
        <v>0</v>
      </c>
      <c r="AK913" s="411">
        <f t="shared" ref="AK913" si="2796">AK912</f>
        <v>0</v>
      </c>
      <c r="AL913" s="411">
        <f t="shared" ref="AL913" si="2797">AL912</f>
        <v>0</v>
      </c>
      <c r="AM913" s="306"/>
    </row>
    <row r="914" spans="1:39"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8">Z915</f>
        <v>0</v>
      </c>
      <c r="AA916" s="411">
        <f t="shared" ref="AA916" si="2799">AA915</f>
        <v>0</v>
      </c>
      <c r="AB916" s="411">
        <f t="shared" ref="AB916" si="2800">AB915</f>
        <v>0</v>
      </c>
      <c r="AC916" s="411">
        <f t="shared" ref="AC916" si="2801">AC915</f>
        <v>0</v>
      </c>
      <c r="AD916" s="411">
        <f t="shared" ref="AD916" si="2802">AD915</f>
        <v>0</v>
      </c>
      <c r="AE916" s="411">
        <f t="shared" ref="AE916" si="2803">AE915</f>
        <v>0</v>
      </c>
      <c r="AF916" s="411">
        <f t="shared" ref="AF916" si="2804">AF915</f>
        <v>0</v>
      </c>
      <c r="AG916" s="411">
        <f t="shared" ref="AG916" si="2805">AG915</f>
        <v>0</v>
      </c>
      <c r="AH916" s="411">
        <f t="shared" ref="AH916" si="2806">AH915</f>
        <v>0</v>
      </c>
      <c r="AI916" s="411">
        <f t="shared" ref="AI916" si="2807">AI915</f>
        <v>0</v>
      </c>
      <c r="AJ916" s="411">
        <f t="shared" ref="AJ916" si="2808">AJ915</f>
        <v>0</v>
      </c>
      <c r="AK916" s="411">
        <f t="shared" ref="AK916" si="2809">AK915</f>
        <v>0</v>
      </c>
      <c r="AL916" s="411">
        <f t="shared" ref="AL916" si="2810">AL915</f>
        <v>0</v>
      </c>
      <c r="AM916" s="306"/>
    </row>
    <row r="917" spans="1:39"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1">Z918</f>
        <v>0</v>
      </c>
      <c r="AA919" s="411">
        <f t="shared" ref="AA919" si="2812">AA918</f>
        <v>0</v>
      </c>
      <c r="AB919" s="411">
        <f t="shared" ref="AB919" si="2813">AB918</f>
        <v>0</v>
      </c>
      <c r="AC919" s="411">
        <f t="shared" ref="AC919" si="2814">AC918</f>
        <v>0</v>
      </c>
      <c r="AD919" s="411">
        <f t="shared" ref="AD919" si="2815">AD918</f>
        <v>0</v>
      </c>
      <c r="AE919" s="411">
        <f t="shared" ref="AE919" si="2816">AE918</f>
        <v>0</v>
      </c>
      <c r="AF919" s="411">
        <f t="shared" ref="AF919" si="2817">AF918</f>
        <v>0</v>
      </c>
      <c r="AG919" s="411">
        <f t="shared" ref="AG919" si="2818">AG918</f>
        <v>0</v>
      </c>
      <c r="AH919" s="411">
        <f t="shared" ref="AH919" si="2819">AH918</f>
        <v>0</v>
      </c>
      <c r="AI919" s="411">
        <f t="shared" ref="AI919" si="2820">AI918</f>
        <v>0</v>
      </c>
      <c r="AJ919" s="411">
        <f t="shared" ref="AJ919" si="2821">AJ918</f>
        <v>0</v>
      </c>
      <c r="AK919" s="411">
        <f t="shared" ref="AK919" si="2822">AK918</f>
        <v>0</v>
      </c>
      <c r="AL919" s="411">
        <f t="shared" ref="AL919" si="2823">AL918</f>
        <v>0</v>
      </c>
      <c r="AM919" s="306"/>
    </row>
    <row r="920" spans="1:39"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4">Z921</f>
        <v>0</v>
      </c>
      <c r="AA922" s="411">
        <f t="shared" ref="AA922" si="2825">AA921</f>
        <v>0</v>
      </c>
      <c r="AB922" s="411">
        <f t="shared" ref="AB922" si="2826">AB921</f>
        <v>0</v>
      </c>
      <c r="AC922" s="411">
        <f t="shared" ref="AC922" si="2827">AC921</f>
        <v>0</v>
      </c>
      <c r="AD922" s="411">
        <f t="shared" ref="AD922" si="2828">AD921</f>
        <v>0</v>
      </c>
      <c r="AE922" s="411">
        <f t="shared" ref="AE922" si="2829">AE921</f>
        <v>0</v>
      </c>
      <c r="AF922" s="411">
        <f t="shared" ref="AF922" si="2830">AF921</f>
        <v>0</v>
      </c>
      <c r="AG922" s="411">
        <f t="shared" ref="AG922" si="2831">AG921</f>
        <v>0</v>
      </c>
      <c r="AH922" s="411">
        <f t="shared" ref="AH922" si="2832">AH921</f>
        <v>0</v>
      </c>
      <c r="AI922" s="411">
        <f t="shared" ref="AI922" si="2833">AI921</f>
        <v>0</v>
      </c>
      <c r="AJ922" s="411">
        <f t="shared" ref="AJ922" si="2834">AJ921</f>
        <v>0</v>
      </c>
      <c r="AK922" s="411">
        <f t="shared" ref="AK922" si="2835">AK921</f>
        <v>0</v>
      </c>
      <c r="AL922" s="411">
        <f t="shared" ref="AL922" si="2836">AL921</f>
        <v>0</v>
      </c>
      <c r="AM922" s="306"/>
    </row>
    <row r="923" spans="1:39"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7">Z924</f>
        <v>0</v>
      </c>
      <c r="AA925" s="411">
        <f t="shared" ref="AA925" si="2838">AA924</f>
        <v>0</v>
      </c>
      <c r="AB925" s="411">
        <f t="shared" ref="AB925" si="2839">AB924</f>
        <v>0</v>
      </c>
      <c r="AC925" s="411">
        <f t="shared" ref="AC925" si="2840">AC924</f>
        <v>0</v>
      </c>
      <c r="AD925" s="411">
        <f t="shared" ref="AD925" si="2841">AD924</f>
        <v>0</v>
      </c>
      <c r="AE925" s="411">
        <f t="shared" ref="AE925" si="2842">AE924</f>
        <v>0</v>
      </c>
      <c r="AF925" s="411">
        <f t="shared" ref="AF925" si="2843">AF924</f>
        <v>0</v>
      </c>
      <c r="AG925" s="411">
        <f t="shared" ref="AG925" si="2844">AG924</f>
        <v>0</v>
      </c>
      <c r="AH925" s="411">
        <f t="shared" ref="AH925" si="2845">AH924</f>
        <v>0</v>
      </c>
      <c r="AI925" s="411">
        <f t="shared" ref="AI925" si="2846">AI924</f>
        <v>0</v>
      </c>
      <c r="AJ925" s="411">
        <f t="shared" ref="AJ925" si="2847">AJ924</f>
        <v>0</v>
      </c>
      <c r="AK925" s="411">
        <f t="shared" ref="AK925" si="2848">AK924</f>
        <v>0</v>
      </c>
      <c r="AL925" s="411">
        <f t="shared" ref="AL925" si="2849">AL924</f>
        <v>0</v>
      </c>
      <c r="AM925" s="306"/>
    </row>
    <row r="926" spans="1:39"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 r="B927" s="327" t="s">
        <v>328</v>
      </c>
      <c r="C927" s="329"/>
      <c r="D927" s="329">
        <f>SUM(D770:D925)</f>
        <v>69408</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34704</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664000</v>
      </c>
      <c r="Z928" s="392">
        <f>HLOOKUP(Z584,'2. LRAMVA Threshold'!$B$42:$Q$53,11,FALSE)</f>
        <v>164000</v>
      </c>
      <c r="AA928" s="392">
        <f>HLOOKUP(AA584,'2. LRAMVA Threshold'!$B$42:$Q$53,11,FALSE)</f>
        <v>1528</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1.1000000000000001E-3</v>
      </c>
      <c r="Z930" s="341">
        <f>HLOOKUP(Z$35,'3.  Distribution Rates'!$C$122:$P$133,11,FALSE)</f>
        <v>1.0200000000000001E-2</v>
      </c>
      <c r="AA930" s="341">
        <f>HLOOKUP(AA$35,'3.  Distribution Rates'!$C$122:$P$133,11,FALSE)</f>
        <v>1.3112999999999999</v>
      </c>
      <c r="AB930" s="341">
        <f>HLOOKUP(AB$35,'3.  Distribution Rates'!$C$122:$P$133,11,FALSE)</f>
        <v>10.972099999999999</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38.305370424449798</v>
      </c>
      <c r="Z931" s="378">
        <f>'4.  2011-2014 LRAM'!Z142*Z930</f>
        <v>9.4633904223862313</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0">SUM(Y931:AL931)</f>
        <v>47.768760846836031</v>
      </c>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13.249474370045514</v>
      </c>
      <c r="Z932" s="378">
        <f>'4.  2011-2014 LRAM'!Z271*Z930</f>
        <v>121.93227180936825</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0"/>
        <v>135.18174617941375</v>
      </c>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57.172196888367004</v>
      </c>
      <c r="Z933" s="378">
        <f>'4.  2011-2014 LRAM'!Z400*Z930</f>
        <v>302.39066399301544</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0"/>
        <v>359.56286088138245</v>
      </c>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198.90825067891802</v>
      </c>
      <c r="Z934" s="378">
        <f>'4.  2011-2014 LRAM'!Z530*Z930</f>
        <v>375.67355667000004</v>
      </c>
      <c r="AA934" s="378">
        <f>'4.  2011-2014 LRAM'!AA530*AA930</f>
        <v>173.03994710622001</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0"/>
        <v>747.6217544551381</v>
      </c>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1">Y211*Y930</f>
        <v>130.1267</v>
      </c>
      <c r="Z935" s="378">
        <f t="shared" si="2851"/>
        <v>266.36279999999999</v>
      </c>
      <c r="AA935" s="378">
        <f t="shared" si="2851"/>
        <v>1.5735600000000001</v>
      </c>
      <c r="AB935" s="378">
        <f t="shared" si="2851"/>
        <v>250.16387999999995</v>
      </c>
      <c r="AC935" s="378">
        <f t="shared" si="2851"/>
        <v>0</v>
      </c>
      <c r="AD935" s="378">
        <f t="shared" si="2851"/>
        <v>0</v>
      </c>
      <c r="AE935" s="378">
        <f t="shared" si="2851"/>
        <v>0</v>
      </c>
      <c r="AF935" s="378">
        <f t="shared" si="2851"/>
        <v>0</v>
      </c>
      <c r="AG935" s="378">
        <f t="shared" si="2851"/>
        <v>0</v>
      </c>
      <c r="AH935" s="378">
        <f t="shared" si="2851"/>
        <v>0</v>
      </c>
      <c r="AI935" s="378">
        <f t="shared" si="2851"/>
        <v>0</v>
      </c>
      <c r="AJ935" s="378">
        <f t="shared" si="2851"/>
        <v>0</v>
      </c>
      <c r="AK935" s="378">
        <f t="shared" si="2851"/>
        <v>0</v>
      </c>
      <c r="AL935" s="378">
        <f t="shared" si="2851"/>
        <v>0</v>
      </c>
      <c r="AM935" s="629">
        <f t="shared" si="2850"/>
        <v>648.22694000000001</v>
      </c>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2">Y394*Y930</f>
        <v>560.21130000000005</v>
      </c>
      <c r="Z936" s="378">
        <f t="shared" si="2852"/>
        <v>417.21060000000006</v>
      </c>
      <c r="AA936" s="378">
        <f t="shared" si="2852"/>
        <v>457.90595999999994</v>
      </c>
      <c r="AB936" s="378">
        <f t="shared" si="2852"/>
        <v>250.16387999999995</v>
      </c>
      <c r="AC936" s="378">
        <f t="shared" si="2852"/>
        <v>0</v>
      </c>
      <c r="AD936" s="378">
        <f t="shared" si="2852"/>
        <v>0</v>
      </c>
      <c r="AE936" s="378">
        <f t="shared" si="2852"/>
        <v>0</v>
      </c>
      <c r="AF936" s="378">
        <f t="shared" si="2852"/>
        <v>0</v>
      </c>
      <c r="AG936" s="378">
        <f t="shared" si="2852"/>
        <v>0</v>
      </c>
      <c r="AH936" s="378">
        <f t="shared" si="2852"/>
        <v>0</v>
      </c>
      <c r="AI936" s="378">
        <f t="shared" si="2852"/>
        <v>0</v>
      </c>
      <c r="AJ936" s="378">
        <f t="shared" si="2852"/>
        <v>0</v>
      </c>
      <c r="AK936" s="378">
        <f t="shared" si="2852"/>
        <v>0</v>
      </c>
      <c r="AL936" s="378">
        <f t="shared" si="2852"/>
        <v>0</v>
      </c>
      <c r="AM936" s="629">
        <f t="shared" si="2850"/>
        <v>1685.4917399999999</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3">Y577*Y930</f>
        <v>361.1377</v>
      </c>
      <c r="Z937" s="378">
        <f t="shared" si="2853"/>
        <v>909.88080000000002</v>
      </c>
      <c r="AA937" s="378">
        <f t="shared" si="2853"/>
        <v>23.603399999999997</v>
      </c>
      <c r="AB937" s="378">
        <f t="shared" si="2853"/>
        <v>0</v>
      </c>
      <c r="AC937" s="378">
        <f t="shared" si="2853"/>
        <v>0</v>
      </c>
      <c r="AD937" s="378">
        <f t="shared" si="2853"/>
        <v>0</v>
      </c>
      <c r="AE937" s="378">
        <f t="shared" si="2853"/>
        <v>0</v>
      </c>
      <c r="AF937" s="378">
        <f t="shared" si="2853"/>
        <v>0</v>
      </c>
      <c r="AG937" s="378">
        <f t="shared" si="2853"/>
        <v>0</v>
      </c>
      <c r="AH937" s="378">
        <f t="shared" si="2853"/>
        <v>0</v>
      </c>
      <c r="AI937" s="378">
        <f t="shared" si="2853"/>
        <v>0</v>
      </c>
      <c r="AJ937" s="378">
        <f t="shared" si="2853"/>
        <v>0</v>
      </c>
      <c r="AK937" s="378">
        <f t="shared" si="2853"/>
        <v>0</v>
      </c>
      <c r="AL937" s="378">
        <f t="shared" si="2853"/>
        <v>0</v>
      </c>
      <c r="AM937" s="629">
        <f t="shared" si="2850"/>
        <v>1294.6219000000001</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4">Y760*Y930</f>
        <v>161.45360000000002</v>
      </c>
      <c r="Z938" s="378">
        <f t="shared" si="2854"/>
        <v>41.1417</v>
      </c>
      <c r="AA938" s="378">
        <f t="shared" si="2854"/>
        <v>0</v>
      </c>
      <c r="AB938" s="378">
        <f t="shared" si="2854"/>
        <v>0</v>
      </c>
      <c r="AC938" s="378">
        <f t="shared" si="2854"/>
        <v>0</v>
      </c>
      <c r="AD938" s="378">
        <f t="shared" si="2854"/>
        <v>0</v>
      </c>
      <c r="AE938" s="378">
        <f t="shared" si="2854"/>
        <v>0</v>
      </c>
      <c r="AF938" s="378">
        <f t="shared" si="2854"/>
        <v>0</v>
      </c>
      <c r="AG938" s="378">
        <f t="shared" si="2854"/>
        <v>0</v>
      </c>
      <c r="AH938" s="378">
        <f t="shared" si="2854"/>
        <v>0</v>
      </c>
      <c r="AI938" s="378">
        <f t="shared" si="2854"/>
        <v>0</v>
      </c>
      <c r="AJ938" s="378">
        <f t="shared" si="2854"/>
        <v>0</v>
      </c>
      <c r="AK938" s="378">
        <f t="shared" si="2854"/>
        <v>0</v>
      </c>
      <c r="AL938" s="378">
        <f t="shared" si="2854"/>
        <v>0</v>
      </c>
      <c r="AM938" s="629">
        <f t="shared" si="2850"/>
        <v>202.59530000000001</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5">Z927*Z930</f>
        <v>353.98080000000004</v>
      </c>
      <c r="AA939" s="378">
        <f t="shared" si="2855"/>
        <v>0</v>
      </c>
      <c r="AB939" s="378">
        <f t="shared" si="2855"/>
        <v>0</v>
      </c>
      <c r="AC939" s="378">
        <f t="shared" si="2855"/>
        <v>0</v>
      </c>
      <c r="AD939" s="378">
        <f t="shared" si="2855"/>
        <v>0</v>
      </c>
      <c r="AE939" s="378">
        <f t="shared" si="2855"/>
        <v>0</v>
      </c>
      <c r="AF939" s="378">
        <f t="shared" si="2855"/>
        <v>0</v>
      </c>
      <c r="AG939" s="378">
        <f t="shared" si="2855"/>
        <v>0</v>
      </c>
      <c r="AH939" s="378">
        <f t="shared" si="2855"/>
        <v>0</v>
      </c>
      <c r="AI939" s="378">
        <f t="shared" si="2855"/>
        <v>0</v>
      </c>
      <c r="AJ939" s="378">
        <f t="shared" si="2855"/>
        <v>0</v>
      </c>
      <c r="AK939" s="378">
        <f t="shared" si="2855"/>
        <v>0</v>
      </c>
      <c r="AL939" s="378">
        <f t="shared" si="2855"/>
        <v>0</v>
      </c>
      <c r="AM939" s="629">
        <f t="shared" si="2850"/>
        <v>353.98080000000004</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1520.5645923617806</v>
      </c>
      <c r="Z940" s="346">
        <f t="shared" ref="Z940:AE940" si="2856">SUM(Z931:Z939)</f>
        <v>2798.0365828947706</v>
      </c>
      <c r="AA940" s="346">
        <f t="shared" si="2856"/>
        <v>656.12286710621993</v>
      </c>
      <c r="AB940" s="346">
        <f t="shared" si="2856"/>
        <v>500.3277599999999</v>
      </c>
      <c r="AC940" s="346">
        <f t="shared" si="2856"/>
        <v>0</v>
      </c>
      <c r="AD940" s="346">
        <f t="shared" si="2856"/>
        <v>0</v>
      </c>
      <c r="AE940" s="346">
        <f t="shared" si="2856"/>
        <v>0</v>
      </c>
      <c r="AF940" s="346">
        <f>SUM(AF931:AF939)</f>
        <v>0</v>
      </c>
      <c r="AG940" s="346">
        <f t="shared" ref="AG940:AL940" si="2857">SUM(AG931:AG939)</f>
        <v>0</v>
      </c>
      <c r="AH940" s="346">
        <f t="shared" si="2857"/>
        <v>0</v>
      </c>
      <c r="AI940" s="346">
        <f t="shared" si="2857"/>
        <v>0</v>
      </c>
      <c r="AJ940" s="346">
        <f t="shared" si="2857"/>
        <v>0</v>
      </c>
      <c r="AK940" s="346">
        <f t="shared" si="2857"/>
        <v>0</v>
      </c>
      <c r="AL940" s="346">
        <f t="shared" si="2857"/>
        <v>0</v>
      </c>
      <c r="AM940" s="407">
        <f>SUM(AM931:AM939)</f>
        <v>5475.0518023627701</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730.40000000000009</v>
      </c>
      <c r="Z941" s="347">
        <f t="shared" ref="Z941:AE941" si="2858">Z928*Z930</f>
        <v>1672.8000000000002</v>
      </c>
      <c r="AA941" s="347">
        <f t="shared" si="2858"/>
        <v>2003.6663999999998</v>
      </c>
      <c r="AB941" s="347">
        <f t="shared" si="2858"/>
        <v>0</v>
      </c>
      <c r="AC941" s="347">
        <f t="shared" si="2858"/>
        <v>0</v>
      </c>
      <c r="AD941" s="347">
        <f t="shared" si="2858"/>
        <v>0</v>
      </c>
      <c r="AE941" s="347">
        <f t="shared" si="2858"/>
        <v>0</v>
      </c>
      <c r="AF941" s="347">
        <f>AF928*AF930</f>
        <v>0</v>
      </c>
      <c r="AG941" s="347">
        <f t="shared" ref="AG941:AL941" si="2859">AG928*AG930</f>
        <v>0</v>
      </c>
      <c r="AH941" s="347">
        <f t="shared" si="2859"/>
        <v>0</v>
      </c>
      <c r="AI941" s="347">
        <f t="shared" si="2859"/>
        <v>0</v>
      </c>
      <c r="AJ941" s="347">
        <f t="shared" si="2859"/>
        <v>0</v>
      </c>
      <c r="AK941" s="347">
        <f t="shared" si="2859"/>
        <v>0</v>
      </c>
      <c r="AL941" s="347">
        <f t="shared" si="2859"/>
        <v>0</v>
      </c>
      <c r="AM941" s="407">
        <f>SUM(Y941:AL941)</f>
        <v>4406.8663999999999</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1068.1854023627702</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34704</v>
      </c>
      <c r="AA944" s="326">
        <f t="shared" ref="AA944:AL944" si="2860">IF(AA768="kw",SUMPRODUCT($N$770:$N$925,$P$770:$P$925,AA770:AA925),SUMPRODUCT($E$770:$E$925,AA770:AA925))</f>
        <v>0</v>
      </c>
      <c r="AB944" s="326">
        <f t="shared" si="2860"/>
        <v>0</v>
      </c>
      <c r="AC944" s="326">
        <f t="shared" si="2860"/>
        <v>0</v>
      </c>
      <c r="AD944" s="326">
        <f t="shared" si="2860"/>
        <v>0</v>
      </c>
      <c r="AE944" s="326">
        <f t="shared" si="2860"/>
        <v>0</v>
      </c>
      <c r="AF944" s="326">
        <f t="shared" si="2860"/>
        <v>0</v>
      </c>
      <c r="AG944" s="326">
        <f t="shared" si="2860"/>
        <v>0</v>
      </c>
      <c r="AH944" s="326">
        <f t="shared" si="2860"/>
        <v>0</v>
      </c>
      <c r="AI944" s="326">
        <f t="shared" si="2860"/>
        <v>0</v>
      </c>
      <c r="AJ944" s="326">
        <f t="shared" si="2860"/>
        <v>0</v>
      </c>
      <c r="AK944" s="326">
        <f t="shared" si="2860"/>
        <v>0</v>
      </c>
      <c r="AL944" s="326">
        <f t="shared" si="2860"/>
        <v>0</v>
      </c>
      <c r="AM944" s="386"/>
    </row>
    <row r="945" spans="1:39" ht="18.75" customHeight="1">
      <c r="B945" s="368" t="s">
        <v>581</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90" t="s">
        <v>525</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30" t="s">
        <v>211</v>
      </c>
      <c r="C949" s="832" t="s">
        <v>33</v>
      </c>
      <c r="D949" s="284" t="s">
        <v>421</v>
      </c>
      <c r="E949" s="834" t="s">
        <v>209</v>
      </c>
      <c r="F949" s="835"/>
      <c r="G949" s="835"/>
      <c r="H949" s="835"/>
      <c r="I949" s="835"/>
      <c r="J949" s="835"/>
      <c r="K949" s="835"/>
      <c r="L949" s="835"/>
      <c r="M949" s="836"/>
      <c r="N949" s="837" t="s">
        <v>213</v>
      </c>
      <c r="O949" s="284" t="s">
        <v>422</v>
      </c>
      <c r="P949" s="834" t="s">
        <v>212</v>
      </c>
      <c r="Q949" s="835"/>
      <c r="R949" s="835"/>
      <c r="S949" s="835"/>
      <c r="T949" s="835"/>
      <c r="U949" s="835"/>
      <c r="V949" s="835"/>
      <c r="W949" s="835"/>
      <c r="X949" s="836"/>
      <c r="Y949" s="827" t="s">
        <v>243</v>
      </c>
      <c r="Z949" s="828"/>
      <c r="AA949" s="828"/>
      <c r="AB949" s="828"/>
      <c r="AC949" s="828"/>
      <c r="AD949" s="828"/>
      <c r="AE949" s="828"/>
      <c r="AF949" s="828"/>
      <c r="AG949" s="828"/>
      <c r="AH949" s="828"/>
      <c r="AI949" s="828"/>
      <c r="AJ949" s="828"/>
      <c r="AK949" s="828"/>
      <c r="AL949" s="828"/>
      <c r="AM949" s="829"/>
    </row>
    <row r="950" spans="1:39" ht="65.25" customHeight="1">
      <c r="B950" s="831"/>
      <c r="C950" s="833"/>
      <c r="D950" s="285">
        <v>2020</v>
      </c>
      <c r="E950" s="285">
        <v>2021</v>
      </c>
      <c r="F950" s="285">
        <v>2022</v>
      </c>
      <c r="G950" s="285">
        <v>2023</v>
      </c>
      <c r="H950" s="285">
        <v>2024</v>
      </c>
      <c r="I950" s="285">
        <v>2025</v>
      </c>
      <c r="J950" s="285">
        <v>2026</v>
      </c>
      <c r="K950" s="285">
        <v>2027</v>
      </c>
      <c r="L950" s="285">
        <v>2028</v>
      </c>
      <c r="M950" s="285">
        <v>2029</v>
      </c>
      <c r="N950" s="838"/>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 &gt; 50 to 4,999 Kw</v>
      </c>
      <c r="AB950" s="285" t="str">
        <f>'1.  LRAMVA Summary'!G52</f>
        <v>Street Lighting</v>
      </c>
      <c r="AC950" s="285" t="str">
        <f>'1.  LRAMVA Summary'!H52</f>
        <v>Unmetered Scattered Load</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503</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kWh</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customHeight="1" outlineLevel="1">
      <c r="A952" s="532"/>
      <c r="B952" s="504" t="s">
        <v>496</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1">Z953</f>
        <v>0</v>
      </c>
      <c r="AA954" s="411">
        <f t="shared" ref="AA954" si="2862">AA953</f>
        <v>0</v>
      </c>
      <c r="AB954" s="411">
        <f t="shared" ref="AB954" si="2863">AB953</f>
        <v>0</v>
      </c>
      <c r="AC954" s="411">
        <f t="shared" ref="AC954" si="2864">AC953</f>
        <v>0</v>
      </c>
      <c r="AD954" s="411">
        <f t="shared" ref="AD954" si="2865">AD953</f>
        <v>0</v>
      </c>
      <c r="AE954" s="411">
        <f t="shared" ref="AE954" si="2866">AE953</f>
        <v>0</v>
      </c>
      <c r="AF954" s="411">
        <f t="shared" ref="AF954" si="2867">AF953</f>
        <v>0</v>
      </c>
      <c r="AG954" s="411">
        <f t="shared" ref="AG954" si="2868">AG953</f>
        <v>0</v>
      </c>
      <c r="AH954" s="411">
        <f t="shared" ref="AH954" si="2869">AH953</f>
        <v>0</v>
      </c>
      <c r="AI954" s="411">
        <f t="shared" ref="AI954" si="2870">AI953</f>
        <v>0</v>
      </c>
      <c r="AJ954" s="411">
        <f t="shared" ref="AJ954" si="2871">AJ953</f>
        <v>0</v>
      </c>
      <c r="AK954" s="411">
        <f t="shared" ref="AK954" si="2872">AK953</f>
        <v>0</v>
      </c>
      <c r="AL954" s="411">
        <f t="shared" ref="AL954" si="2873">AL953</f>
        <v>0</v>
      </c>
      <c r="AM954" s="297"/>
    </row>
    <row r="955" spans="1:39" ht="15"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4">Z956</f>
        <v>0</v>
      </c>
      <c r="AA957" s="411">
        <f t="shared" ref="AA957" si="2875">AA956</f>
        <v>0</v>
      </c>
      <c r="AB957" s="411">
        <f t="shared" ref="AB957" si="2876">AB956</f>
        <v>0</v>
      </c>
      <c r="AC957" s="411">
        <f t="shared" ref="AC957" si="2877">AC956</f>
        <v>0</v>
      </c>
      <c r="AD957" s="411">
        <f t="shared" ref="AD957" si="2878">AD956</f>
        <v>0</v>
      </c>
      <c r="AE957" s="411">
        <f t="shared" ref="AE957" si="2879">AE956</f>
        <v>0</v>
      </c>
      <c r="AF957" s="411">
        <f t="shared" ref="AF957" si="2880">AF956</f>
        <v>0</v>
      </c>
      <c r="AG957" s="411">
        <f t="shared" ref="AG957" si="2881">AG956</f>
        <v>0</v>
      </c>
      <c r="AH957" s="411">
        <f t="shared" ref="AH957" si="2882">AH956</f>
        <v>0</v>
      </c>
      <c r="AI957" s="411">
        <f t="shared" ref="AI957" si="2883">AI956</f>
        <v>0</v>
      </c>
      <c r="AJ957" s="411">
        <f t="shared" ref="AJ957" si="2884">AJ956</f>
        <v>0</v>
      </c>
      <c r="AK957" s="411">
        <f t="shared" ref="AK957" si="2885">AK956</f>
        <v>0</v>
      </c>
      <c r="AL957" s="411">
        <f t="shared" ref="AL957" si="2886">AL956</f>
        <v>0</v>
      </c>
      <c r="AM957" s="297"/>
    </row>
    <row r="958" spans="1:39" ht="15"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7">Z959</f>
        <v>0</v>
      </c>
      <c r="AA960" s="411">
        <f t="shared" ref="AA960" si="2888">AA959</f>
        <v>0</v>
      </c>
      <c r="AB960" s="411">
        <f t="shared" ref="AB960" si="2889">AB959</f>
        <v>0</v>
      </c>
      <c r="AC960" s="411">
        <f t="shared" ref="AC960" si="2890">AC959</f>
        <v>0</v>
      </c>
      <c r="AD960" s="411">
        <f t="shared" ref="AD960" si="2891">AD959</f>
        <v>0</v>
      </c>
      <c r="AE960" s="411">
        <f t="shared" ref="AE960" si="2892">AE959</f>
        <v>0</v>
      </c>
      <c r="AF960" s="411">
        <f t="shared" ref="AF960" si="2893">AF959</f>
        <v>0</v>
      </c>
      <c r="AG960" s="411">
        <f t="shared" ref="AG960" si="2894">AG959</f>
        <v>0</v>
      </c>
      <c r="AH960" s="411">
        <f t="shared" ref="AH960" si="2895">AH959</f>
        <v>0</v>
      </c>
      <c r="AI960" s="411">
        <f t="shared" ref="AI960" si="2896">AI959</f>
        <v>0</v>
      </c>
      <c r="AJ960" s="411">
        <f t="shared" ref="AJ960" si="2897">AJ959</f>
        <v>0</v>
      </c>
      <c r="AK960" s="411">
        <f t="shared" ref="AK960" si="2898">AK959</f>
        <v>0</v>
      </c>
      <c r="AL960" s="411">
        <f t="shared" ref="AL960" si="2899">AL959</f>
        <v>0</v>
      </c>
      <c r="AM960" s="297"/>
    </row>
    <row r="961" spans="1:39" ht="15"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customHeight="1" outlineLevel="1">
      <c r="A962" s="532">
        <v>4</v>
      </c>
      <c r="B962" s="520" t="s">
        <v>665</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0">Z962</f>
        <v>0</v>
      </c>
      <c r="AA963" s="411">
        <f t="shared" ref="AA963" si="2901">AA962</f>
        <v>0</v>
      </c>
      <c r="AB963" s="411">
        <f t="shared" ref="AB963" si="2902">AB962</f>
        <v>0</v>
      </c>
      <c r="AC963" s="411">
        <f t="shared" ref="AC963" si="2903">AC962</f>
        <v>0</v>
      </c>
      <c r="AD963" s="411">
        <f t="shared" ref="AD963" si="2904">AD962</f>
        <v>0</v>
      </c>
      <c r="AE963" s="411">
        <f t="shared" ref="AE963" si="2905">AE962</f>
        <v>0</v>
      </c>
      <c r="AF963" s="411">
        <f t="shared" ref="AF963" si="2906">AF962</f>
        <v>0</v>
      </c>
      <c r="AG963" s="411">
        <f t="shared" ref="AG963" si="2907">AG962</f>
        <v>0</v>
      </c>
      <c r="AH963" s="411">
        <f t="shared" ref="AH963" si="2908">AH962</f>
        <v>0</v>
      </c>
      <c r="AI963" s="411">
        <f t="shared" ref="AI963" si="2909">AI962</f>
        <v>0</v>
      </c>
      <c r="AJ963" s="411">
        <f t="shared" ref="AJ963" si="2910">AJ962</f>
        <v>0</v>
      </c>
      <c r="AK963" s="411">
        <f t="shared" ref="AK963" si="2911">AK962</f>
        <v>0</v>
      </c>
      <c r="AL963" s="411">
        <f t="shared" ref="AL963" si="2912">AL962</f>
        <v>0</v>
      </c>
      <c r="AM963" s="297"/>
    </row>
    <row r="964" spans="1:39" ht="15"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3">Z965</f>
        <v>0</v>
      </c>
      <c r="AA966" s="411">
        <f t="shared" ref="AA966" si="2914">AA965</f>
        <v>0</v>
      </c>
      <c r="AB966" s="411">
        <f t="shared" ref="AB966" si="2915">AB965</f>
        <v>0</v>
      </c>
      <c r="AC966" s="411">
        <f t="shared" ref="AC966" si="2916">AC965</f>
        <v>0</v>
      </c>
      <c r="AD966" s="411">
        <f t="shared" ref="AD966" si="2917">AD965</f>
        <v>0</v>
      </c>
      <c r="AE966" s="411">
        <f t="shared" ref="AE966" si="2918">AE965</f>
        <v>0</v>
      </c>
      <c r="AF966" s="411">
        <f t="shared" ref="AF966" si="2919">AF965</f>
        <v>0</v>
      </c>
      <c r="AG966" s="411">
        <f t="shared" ref="AG966" si="2920">AG965</f>
        <v>0</v>
      </c>
      <c r="AH966" s="411">
        <f t="shared" ref="AH966" si="2921">AH965</f>
        <v>0</v>
      </c>
      <c r="AI966" s="411">
        <f t="shared" ref="AI966" si="2922">AI965</f>
        <v>0</v>
      </c>
      <c r="AJ966" s="411">
        <f t="shared" ref="AJ966" si="2923">AJ965</f>
        <v>0</v>
      </c>
      <c r="AK966" s="411">
        <f t="shared" ref="AK966" si="2924">AK965</f>
        <v>0</v>
      </c>
      <c r="AL966" s="411">
        <f t="shared" ref="AL966" si="2925">AL965</f>
        <v>0</v>
      </c>
      <c r="AM966" s="297"/>
    </row>
    <row r="967" spans="1:39" ht="15"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outlineLevel="1">
      <c r="A968" s="532"/>
      <c r="B968" s="319" t="s">
        <v>497</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6">Z969</f>
        <v>0</v>
      </c>
      <c r="AA970" s="411">
        <f t="shared" ref="AA970" si="2927">AA969</f>
        <v>0</v>
      </c>
      <c r="AB970" s="411">
        <f t="shared" ref="AB970" si="2928">AB969</f>
        <v>0</v>
      </c>
      <c r="AC970" s="411">
        <f t="shared" ref="AC970" si="2929">AC969</f>
        <v>0</v>
      </c>
      <c r="AD970" s="411">
        <f t="shared" ref="AD970" si="2930">AD969</f>
        <v>0</v>
      </c>
      <c r="AE970" s="411">
        <f t="shared" ref="AE970" si="2931">AE969</f>
        <v>0</v>
      </c>
      <c r="AF970" s="411">
        <f t="shared" ref="AF970" si="2932">AF969</f>
        <v>0</v>
      </c>
      <c r="AG970" s="411">
        <f t="shared" ref="AG970" si="2933">AG969</f>
        <v>0</v>
      </c>
      <c r="AH970" s="411">
        <f t="shared" ref="AH970" si="2934">AH969</f>
        <v>0</v>
      </c>
      <c r="AI970" s="411">
        <f t="shared" ref="AI970" si="2935">AI969</f>
        <v>0</v>
      </c>
      <c r="AJ970" s="411">
        <f t="shared" ref="AJ970" si="2936">AJ969</f>
        <v>0</v>
      </c>
      <c r="AK970" s="411">
        <f t="shared" ref="AK970" si="2937">AK969</f>
        <v>0</v>
      </c>
      <c r="AL970" s="411">
        <f t="shared" ref="AL970" si="2938">AL969</f>
        <v>0</v>
      </c>
      <c r="AM970" s="311"/>
    </row>
    <row r="971" spans="1:39" ht="15"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9">Z972</f>
        <v>0</v>
      </c>
      <c r="AA973" s="411">
        <f t="shared" ref="AA973" si="2940">AA972</f>
        <v>0</v>
      </c>
      <c r="AB973" s="411">
        <f t="shared" ref="AB973" si="2941">AB972</f>
        <v>0</v>
      </c>
      <c r="AC973" s="411">
        <f t="shared" ref="AC973" si="2942">AC972</f>
        <v>0</v>
      </c>
      <c r="AD973" s="411">
        <f t="shared" ref="AD973" si="2943">AD972</f>
        <v>0</v>
      </c>
      <c r="AE973" s="411">
        <f t="shared" ref="AE973" si="2944">AE972</f>
        <v>0</v>
      </c>
      <c r="AF973" s="411">
        <f t="shared" ref="AF973" si="2945">AF972</f>
        <v>0</v>
      </c>
      <c r="AG973" s="411">
        <f t="shared" ref="AG973" si="2946">AG972</f>
        <v>0</v>
      </c>
      <c r="AH973" s="411">
        <f t="shared" ref="AH973" si="2947">AH972</f>
        <v>0</v>
      </c>
      <c r="AI973" s="411">
        <f t="shared" ref="AI973" si="2948">AI972</f>
        <v>0</v>
      </c>
      <c r="AJ973" s="411">
        <f t="shared" ref="AJ973" si="2949">AJ972</f>
        <v>0</v>
      </c>
      <c r="AK973" s="411">
        <f t="shared" ref="AK973" si="2950">AK972</f>
        <v>0</v>
      </c>
      <c r="AL973" s="411">
        <f t="shared" ref="AL973" si="2951">AL972</f>
        <v>0</v>
      </c>
      <c r="AM973" s="311"/>
    </row>
    <row r="974" spans="1:39" ht="15"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2">Z975</f>
        <v>0</v>
      </c>
      <c r="AA976" s="411">
        <f t="shared" ref="AA976" si="2953">AA975</f>
        <v>0</v>
      </c>
      <c r="AB976" s="411">
        <f t="shared" ref="AB976" si="2954">AB975</f>
        <v>0</v>
      </c>
      <c r="AC976" s="411">
        <f t="shared" ref="AC976" si="2955">AC975</f>
        <v>0</v>
      </c>
      <c r="AD976" s="411">
        <f t="shared" ref="AD976" si="2956">AD975</f>
        <v>0</v>
      </c>
      <c r="AE976" s="411">
        <f t="shared" ref="AE976" si="2957">AE975</f>
        <v>0</v>
      </c>
      <c r="AF976" s="411">
        <f t="shared" ref="AF976" si="2958">AF975</f>
        <v>0</v>
      </c>
      <c r="AG976" s="411">
        <f t="shared" ref="AG976" si="2959">AG975</f>
        <v>0</v>
      </c>
      <c r="AH976" s="411">
        <f t="shared" ref="AH976" si="2960">AH975</f>
        <v>0</v>
      </c>
      <c r="AI976" s="411">
        <f t="shared" ref="AI976" si="2961">AI975</f>
        <v>0</v>
      </c>
      <c r="AJ976" s="411">
        <f t="shared" ref="AJ976" si="2962">AJ975</f>
        <v>0</v>
      </c>
      <c r="AK976" s="411">
        <f t="shared" ref="AK976" si="2963">AK975</f>
        <v>0</v>
      </c>
      <c r="AL976" s="411">
        <f t="shared" ref="AL976" si="2964">AL975</f>
        <v>0</v>
      </c>
      <c r="AM976" s="311"/>
    </row>
    <row r="977" spans="1:39" ht="15"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5">Z978</f>
        <v>0</v>
      </c>
      <c r="AA979" s="411">
        <f t="shared" ref="AA979" si="2966">AA978</f>
        <v>0</v>
      </c>
      <c r="AB979" s="411">
        <f t="shared" ref="AB979" si="2967">AB978</f>
        <v>0</v>
      </c>
      <c r="AC979" s="411">
        <f t="shared" ref="AC979" si="2968">AC978</f>
        <v>0</v>
      </c>
      <c r="AD979" s="411">
        <f t="shared" ref="AD979" si="2969">AD978</f>
        <v>0</v>
      </c>
      <c r="AE979" s="411">
        <f t="shared" ref="AE979" si="2970">AE978</f>
        <v>0</v>
      </c>
      <c r="AF979" s="411">
        <f t="shared" ref="AF979" si="2971">AF978</f>
        <v>0</v>
      </c>
      <c r="AG979" s="411">
        <f t="shared" ref="AG979" si="2972">AG978</f>
        <v>0</v>
      </c>
      <c r="AH979" s="411">
        <f t="shared" ref="AH979" si="2973">AH978</f>
        <v>0</v>
      </c>
      <c r="AI979" s="411">
        <f t="shared" ref="AI979" si="2974">AI978</f>
        <v>0</v>
      </c>
      <c r="AJ979" s="411">
        <f t="shared" ref="AJ979" si="2975">AJ978</f>
        <v>0</v>
      </c>
      <c r="AK979" s="411">
        <f t="shared" ref="AK979" si="2976">AK978</f>
        <v>0</v>
      </c>
      <c r="AL979" s="411">
        <f t="shared" ref="AL979" si="2977">AL978</f>
        <v>0</v>
      </c>
      <c r="AM979" s="311"/>
    </row>
    <row r="980" spans="1:39" ht="15"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8">Z981</f>
        <v>0</v>
      </c>
      <c r="AA982" s="411">
        <f t="shared" ref="AA982" si="2979">AA981</f>
        <v>0</v>
      </c>
      <c r="AB982" s="411">
        <f t="shared" ref="AB982" si="2980">AB981</f>
        <v>0</v>
      </c>
      <c r="AC982" s="411">
        <f t="shared" ref="AC982" si="2981">AC981</f>
        <v>0</v>
      </c>
      <c r="AD982" s="411">
        <f t="shared" ref="AD982" si="2982">AD981</f>
        <v>0</v>
      </c>
      <c r="AE982" s="411">
        <f t="shared" ref="AE982" si="2983">AE981</f>
        <v>0</v>
      </c>
      <c r="AF982" s="411">
        <f t="shared" ref="AF982" si="2984">AF981</f>
        <v>0</v>
      </c>
      <c r="AG982" s="411">
        <f t="shared" ref="AG982" si="2985">AG981</f>
        <v>0</v>
      </c>
      <c r="AH982" s="411">
        <f t="shared" ref="AH982" si="2986">AH981</f>
        <v>0</v>
      </c>
      <c r="AI982" s="411">
        <f t="shared" ref="AI982" si="2987">AI981</f>
        <v>0</v>
      </c>
      <c r="AJ982" s="411">
        <f t="shared" ref="AJ982" si="2988">AJ981</f>
        <v>0</v>
      </c>
      <c r="AK982" s="411">
        <f t="shared" ref="AK982" si="2989">AK981</f>
        <v>0</v>
      </c>
      <c r="AL982" s="411">
        <f t="shared" ref="AL982" si="2990">AL981</f>
        <v>0</v>
      </c>
      <c r="AM982" s="311"/>
    </row>
    <row r="983" spans="1:39" ht="15"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1">Z985</f>
        <v>0</v>
      </c>
      <c r="AA986" s="411">
        <f t="shared" ref="AA986" si="2992">AA985</f>
        <v>0</v>
      </c>
      <c r="AB986" s="411">
        <f t="shared" ref="AB986" si="2993">AB985</f>
        <v>0</v>
      </c>
      <c r="AC986" s="411">
        <f t="shared" ref="AC986" si="2994">AC985</f>
        <v>0</v>
      </c>
      <c r="AD986" s="411">
        <f t="shared" ref="AD986" si="2995">AD985</f>
        <v>0</v>
      </c>
      <c r="AE986" s="411">
        <f t="shared" ref="AE986" si="2996">AE985</f>
        <v>0</v>
      </c>
      <c r="AF986" s="411">
        <f t="shared" ref="AF986" si="2997">AF985</f>
        <v>0</v>
      </c>
      <c r="AG986" s="411">
        <f t="shared" ref="AG986" si="2998">AG985</f>
        <v>0</v>
      </c>
      <c r="AH986" s="411">
        <f t="shared" ref="AH986" si="2999">AH985</f>
        <v>0</v>
      </c>
      <c r="AI986" s="411">
        <f t="shared" ref="AI986" si="3000">AI985</f>
        <v>0</v>
      </c>
      <c r="AJ986" s="411">
        <f t="shared" ref="AJ986" si="3001">AJ985</f>
        <v>0</v>
      </c>
      <c r="AK986" s="411">
        <f t="shared" ref="AK986" si="3002">AK985</f>
        <v>0</v>
      </c>
      <c r="AL986" s="411">
        <f t="shared" ref="AL986" si="3003">AL985</f>
        <v>0</v>
      </c>
      <c r="AM986" s="297"/>
    </row>
    <row r="987" spans="1:39" ht="15"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4">Z988</f>
        <v>0</v>
      </c>
      <c r="AA989" s="411">
        <f t="shared" ref="AA989" si="3005">AA988</f>
        <v>0</v>
      </c>
      <c r="AB989" s="411">
        <f t="shared" ref="AB989" si="3006">AB988</f>
        <v>0</v>
      </c>
      <c r="AC989" s="411">
        <f t="shared" ref="AC989" si="3007">AC988</f>
        <v>0</v>
      </c>
      <c r="AD989" s="411">
        <f t="shared" ref="AD989" si="3008">AD988</f>
        <v>0</v>
      </c>
      <c r="AE989" s="411">
        <f t="shared" ref="AE989" si="3009">AE988</f>
        <v>0</v>
      </c>
      <c r="AF989" s="411">
        <f t="shared" ref="AF989" si="3010">AF988</f>
        <v>0</v>
      </c>
      <c r="AG989" s="411">
        <f t="shared" ref="AG989" si="3011">AG988</f>
        <v>0</v>
      </c>
      <c r="AH989" s="411">
        <f t="shared" ref="AH989" si="3012">AH988</f>
        <v>0</v>
      </c>
      <c r="AI989" s="411">
        <f t="shared" ref="AI989" si="3013">AI988</f>
        <v>0</v>
      </c>
      <c r="AJ989" s="411">
        <f t="shared" ref="AJ989" si="3014">AJ988</f>
        <v>0</v>
      </c>
      <c r="AK989" s="411">
        <f t="shared" ref="AK989" si="3015">AK988</f>
        <v>0</v>
      </c>
      <c r="AL989" s="411">
        <f t="shared" ref="AL989" si="3016">AL988</f>
        <v>0</v>
      </c>
      <c r="AM989" s="297"/>
    </row>
    <row r="990" spans="1:39" ht="15"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7">Z991</f>
        <v>0</v>
      </c>
      <c r="AA992" s="411">
        <f t="shared" ref="AA992" si="3018">AA991</f>
        <v>0</v>
      </c>
      <c r="AB992" s="411">
        <f t="shared" ref="AB992" si="3019">AB991</f>
        <v>0</v>
      </c>
      <c r="AC992" s="411">
        <f t="shared" ref="AC992" si="3020">AC991</f>
        <v>0</v>
      </c>
      <c r="AD992" s="411">
        <f t="shared" ref="AD992" si="3021">AD991</f>
        <v>0</v>
      </c>
      <c r="AE992" s="411">
        <f t="shared" ref="AE992" si="3022">AE991</f>
        <v>0</v>
      </c>
      <c r="AF992" s="411">
        <f t="shared" ref="AF992" si="3023">AF991</f>
        <v>0</v>
      </c>
      <c r="AG992" s="411">
        <f t="shared" ref="AG992" si="3024">AG991</f>
        <v>0</v>
      </c>
      <c r="AH992" s="411">
        <f t="shared" ref="AH992" si="3025">AH991</f>
        <v>0</v>
      </c>
      <c r="AI992" s="411">
        <f t="shared" ref="AI992" si="3026">AI991</f>
        <v>0</v>
      </c>
      <c r="AJ992" s="411">
        <f t="shared" ref="AJ992" si="3027">AJ991</f>
        <v>0</v>
      </c>
      <c r="AK992" s="411">
        <f t="shared" ref="AK992" si="3028">AK991</f>
        <v>0</v>
      </c>
      <c r="AL992" s="411">
        <f t="shared" ref="AL992" si="3029">AL991</f>
        <v>0</v>
      </c>
      <c r="AM992" s="306"/>
    </row>
    <row r="993" spans="1:40" ht="15"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0">Z995</f>
        <v>0</v>
      </c>
      <c r="AA996" s="411">
        <f t="shared" ref="AA996" si="3031">AA995</f>
        <v>0</v>
      </c>
      <c r="AB996" s="411">
        <f t="shared" ref="AB996" si="3032">AB995</f>
        <v>0</v>
      </c>
      <c r="AC996" s="411">
        <f t="shared" ref="AC996" si="3033">AC995</f>
        <v>0</v>
      </c>
      <c r="AD996" s="411">
        <f t="shared" ref="AD996" si="3034">AD995</f>
        <v>0</v>
      </c>
      <c r="AE996" s="411">
        <f t="shared" ref="AE996" si="3035">AE995</f>
        <v>0</v>
      </c>
      <c r="AF996" s="411">
        <f t="shared" ref="AF996" si="3036">AF995</f>
        <v>0</v>
      </c>
      <c r="AG996" s="411">
        <f t="shared" ref="AG996" si="3037">AG995</f>
        <v>0</v>
      </c>
      <c r="AH996" s="411">
        <f t="shared" ref="AH996" si="3038">AH995</f>
        <v>0</v>
      </c>
      <c r="AI996" s="411">
        <f t="shared" ref="AI996" si="3039">AI995</f>
        <v>0</v>
      </c>
      <c r="AJ996" s="411">
        <f t="shared" ref="AJ996" si="3040">AJ995</f>
        <v>0</v>
      </c>
      <c r="AK996" s="411">
        <f t="shared" ref="AK996" si="3041">AK995</f>
        <v>0</v>
      </c>
      <c r="AL996" s="411">
        <f t="shared" ref="AL996" si="3042">AL995</f>
        <v>0</v>
      </c>
      <c r="AM996" s="297"/>
    </row>
    <row r="997" spans="1:40" ht="15"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outlineLevel="1">
      <c r="A998" s="532"/>
      <c r="B998" s="288" t="s">
        <v>489</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outlineLevel="1">
      <c r="A999" s="532">
        <v>15</v>
      </c>
      <c r="B999" s="294" t="s">
        <v>494</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outlineLevel="1">
      <c r="A1000" s="532"/>
      <c r="B1000" s="294" t="s">
        <v>346</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3">AA999</f>
        <v>0</v>
      </c>
      <c r="AB1000" s="411">
        <f t="shared" si="3043"/>
        <v>0</v>
      </c>
      <c r="AC1000" s="411">
        <f t="shared" si="3043"/>
        <v>0</v>
      </c>
      <c r="AD1000" s="411">
        <f>AD999</f>
        <v>0</v>
      </c>
      <c r="AE1000" s="411">
        <f t="shared" si="3043"/>
        <v>0</v>
      </c>
      <c r="AF1000" s="411">
        <f t="shared" si="3043"/>
        <v>0</v>
      </c>
      <c r="AG1000" s="411">
        <f t="shared" si="3043"/>
        <v>0</v>
      </c>
      <c r="AH1000" s="411">
        <f t="shared" si="3043"/>
        <v>0</v>
      </c>
      <c r="AI1000" s="411">
        <f t="shared" si="3043"/>
        <v>0</v>
      </c>
      <c r="AJ1000" s="411">
        <f t="shared" si="3043"/>
        <v>0</v>
      </c>
      <c r="AK1000" s="411">
        <f t="shared" si="3043"/>
        <v>0</v>
      </c>
      <c r="AL1000" s="411">
        <f t="shared" si="3043"/>
        <v>0</v>
      </c>
      <c r="AM1000" s="297"/>
    </row>
    <row r="1001" spans="1:40"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outlineLevel="1">
      <c r="A1002" s="532">
        <v>16</v>
      </c>
      <c r="B1002" s="324" t="s">
        <v>490</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outlineLevel="1">
      <c r="A1003" s="532"/>
      <c r="B1003" s="294" t="s">
        <v>346</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4">Z1002</f>
        <v>0</v>
      </c>
      <c r="AA1003" s="411">
        <f t="shared" si="3044"/>
        <v>0</v>
      </c>
      <c r="AB1003" s="411">
        <f t="shared" si="3044"/>
        <v>0</v>
      </c>
      <c r="AC1003" s="411">
        <f t="shared" si="3044"/>
        <v>0</v>
      </c>
      <c r="AD1003" s="411">
        <f t="shared" si="3044"/>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AL1002</f>
        <v>0</v>
      </c>
      <c r="AM1003" s="297"/>
    </row>
    <row r="1004" spans="1:40" s="283" customFormat="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outlineLevel="1">
      <c r="A1005" s="532"/>
      <c r="B1005" s="519" t="s">
        <v>495</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outlineLevel="1">
      <c r="A1007" s="532"/>
      <c r="B1007" s="294" t="s">
        <v>346</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5">Z1006</f>
        <v>0</v>
      </c>
      <c r="AA1007" s="411">
        <f t="shared" si="3045"/>
        <v>0</v>
      </c>
      <c r="AB1007" s="411">
        <f t="shared" si="3045"/>
        <v>0</v>
      </c>
      <c r="AC1007" s="411">
        <f t="shared" si="3045"/>
        <v>0</v>
      </c>
      <c r="AD1007" s="411">
        <f t="shared" si="3045"/>
        <v>0</v>
      </c>
      <c r="AE1007" s="411">
        <f t="shared" si="3045"/>
        <v>0</v>
      </c>
      <c r="AF1007" s="411">
        <f t="shared" si="3045"/>
        <v>0</v>
      </c>
      <c r="AG1007" s="411">
        <f t="shared" si="3045"/>
        <v>0</v>
      </c>
      <c r="AH1007" s="411">
        <f t="shared" si="3045"/>
        <v>0</v>
      </c>
      <c r="AI1007" s="411">
        <f t="shared" si="3045"/>
        <v>0</v>
      </c>
      <c r="AJ1007" s="411">
        <f t="shared" si="3045"/>
        <v>0</v>
      </c>
      <c r="AK1007" s="411">
        <f t="shared" si="3045"/>
        <v>0</v>
      </c>
      <c r="AL1007" s="411">
        <f t="shared" si="3045"/>
        <v>0</v>
      </c>
      <c r="AM1007" s="306"/>
    </row>
    <row r="1008" spans="1:40"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outlineLevel="1">
      <c r="A1010" s="532"/>
      <c r="B1010" s="294" t="s">
        <v>346</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outlineLevel="1">
      <c r="A1013" s="532"/>
      <c r="B1013" s="294" t="s">
        <v>346</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297"/>
    </row>
    <row r="1014" spans="1:39"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outlineLevel="1">
      <c r="A1016" s="532"/>
      <c r="B1016" s="294" t="s">
        <v>346</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8">Y1015</f>
        <v>0</v>
      </c>
      <c r="Z1016" s="411">
        <f t="shared" si="3048"/>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306"/>
    </row>
    <row r="1017" spans="1:39" ht="15.75"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outlineLevel="1">
      <c r="A1018" s="532"/>
      <c r="B1018" s="518" t="s">
        <v>502</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outlineLevel="1">
      <c r="A1019" s="532"/>
      <c r="B1019" s="504" t="s">
        <v>498</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9">Z1020</f>
        <v>0</v>
      </c>
      <c r="AA1021" s="411">
        <f t="shared" ref="AA1021" si="3050">AA1020</f>
        <v>0</v>
      </c>
      <c r="AB1021" s="411">
        <f t="shared" ref="AB1021" si="3051">AB1020</f>
        <v>0</v>
      </c>
      <c r="AC1021" s="411">
        <f t="shared" ref="AC1021" si="3052">AC1020</f>
        <v>0</v>
      </c>
      <c r="AD1021" s="411">
        <f t="shared" ref="AD1021" si="3053">AD1020</f>
        <v>0</v>
      </c>
      <c r="AE1021" s="411">
        <f t="shared" ref="AE1021" si="3054">AE1020</f>
        <v>0</v>
      </c>
      <c r="AF1021" s="411">
        <f t="shared" ref="AF1021" si="3055">AF1020</f>
        <v>0</v>
      </c>
      <c r="AG1021" s="411">
        <f t="shared" ref="AG1021" si="3056">AG1020</f>
        <v>0</v>
      </c>
      <c r="AH1021" s="411">
        <f t="shared" ref="AH1021" si="3057">AH1020</f>
        <v>0</v>
      </c>
      <c r="AI1021" s="411">
        <f t="shared" ref="AI1021" si="3058">AI1020</f>
        <v>0</v>
      </c>
      <c r="AJ1021" s="411">
        <f t="shared" ref="AJ1021" si="3059">AJ1020</f>
        <v>0</v>
      </c>
      <c r="AK1021" s="411">
        <f t="shared" ref="AK1021" si="3060">AK1020</f>
        <v>0</v>
      </c>
      <c r="AL1021" s="411">
        <f t="shared" ref="AL1021" si="3061">AL1020</f>
        <v>0</v>
      </c>
      <c r="AM1021" s="306"/>
    </row>
    <row r="1022" spans="1:39" ht="15"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2">Z1023</f>
        <v>0</v>
      </c>
      <c r="AA1024" s="411">
        <f t="shared" ref="AA1024" si="3063">AA1023</f>
        <v>0</v>
      </c>
      <c r="AB1024" s="411">
        <f t="shared" ref="AB1024" si="3064">AB1023</f>
        <v>0</v>
      </c>
      <c r="AC1024" s="411">
        <f t="shared" ref="AC1024" si="3065">AC1023</f>
        <v>0</v>
      </c>
      <c r="AD1024" s="411">
        <f t="shared" ref="AD1024" si="3066">AD1023</f>
        <v>0</v>
      </c>
      <c r="AE1024" s="411">
        <f t="shared" ref="AE1024" si="3067">AE1023</f>
        <v>0</v>
      </c>
      <c r="AF1024" s="411">
        <f t="shared" ref="AF1024" si="3068">AF1023</f>
        <v>0</v>
      </c>
      <c r="AG1024" s="411">
        <f t="shared" ref="AG1024" si="3069">AG1023</f>
        <v>0</v>
      </c>
      <c r="AH1024" s="411">
        <f t="shared" ref="AH1024" si="3070">AH1023</f>
        <v>0</v>
      </c>
      <c r="AI1024" s="411">
        <f t="shared" ref="AI1024" si="3071">AI1023</f>
        <v>0</v>
      </c>
      <c r="AJ1024" s="411">
        <f t="shared" ref="AJ1024" si="3072">AJ1023</f>
        <v>0</v>
      </c>
      <c r="AK1024" s="411">
        <f t="shared" ref="AK1024" si="3073">AK1023</f>
        <v>0</v>
      </c>
      <c r="AL1024" s="411">
        <f t="shared" ref="AL1024" si="3074">AL1023</f>
        <v>0</v>
      </c>
      <c r="AM1024" s="306"/>
    </row>
    <row r="1025" spans="1:39" ht="15"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5">Z1026</f>
        <v>0</v>
      </c>
      <c r="AA1027" s="411">
        <f t="shared" ref="AA1027" si="3076">AA1026</f>
        <v>0</v>
      </c>
      <c r="AB1027" s="411">
        <f t="shared" ref="AB1027" si="3077">AB1026</f>
        <v>0</v>
      </c>
      <c r="AC1027" s="411">
        <f t="shared" ref="AC1027" si="3078">AC1026</f>
        <v>0</v>
      </c>
      <c r="AD1027" s="411">
        <f t="shared" ref="AD1027" si="3079">AD1026</f>
        <v>0</v>
      </c>
      <c r="AE1027" s="411">
        <f t="shared" ref="AE1027" si="3080">AE1026</f>
        <v>0</v>
      </c>
      <c r="AF1027" s="411">
        <f t="shared" ref="AF1027" si="3081">AF1026</f>
        <v>0</v>
      </c>
      <c r="AG1027" s="411">
        <f t="shared" ref="AG1027" si="3082">AG1026</f>
        <v>0</v>
      </c>
      <c r="AH1027" s="411">
        <f t="shared" ref="AH1027" si="3083">AH1026</f>
        <v>0</v>
      </c>
      <c r="AI1027" s="411">
        <f t="shared" ref="AI1027" si="3084">AI1026</f>
        <v>0</v>
      </c>
      <c r="AJ1027" s="411">
        <f t="shared" ref="AJ1027" si="3085">AJ1026</f>
        <v>0</v>
      </c>
      <c r="AK1027" s="411">
        <f t="shared" ref="AK1027" si="3086">AK1026</f>
        <v>0</v>
      </c>
      <c r="AL1027" s="411">
        <f t="shared" ref="AL1027" si="3087">AL1026</f>
        <v>0</v>
      </c>
      <c r="AM1027" s="306"/>
    </row>
    <row r="1028" spans="1:39" ht="15"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8">Z1029</f>
        <v>0</v>
      </c>
      <c r="AA1030" s="411">
        <f t="shared" ref="AA1030" si="3089">AA1029</f>
        <v>0</v>
      </c>
      <c r="AB1030" s="411">
        <f t="shared" ref="AB1030" si="3090">AB1029</f>
        <v>0</v>
      </c>
      <c r="AC1030" s="411">
        <f t="shared" ref="AC1030" si="3091">AC1029</f>
        <v>0</v>
      </c>
      <c r="AD1030" s="411">
        <f t="shared" ref="AD1030" si="3092">AD1029</f>
        <v>0</v>
      </c>
      <c r="AE1030" s="411">
        <f t="shared" ref="AE1030" si="3093">AE1029</f>
        <v>0</v>
      </c>
      <c r="AF1030" s="411">
        <f t="shared" ref="AF1030" si="3094">AF1029</f>
        <v>0</v>
      </c>
      <c r="AG1030" s="411">
        <f t="shared" ref="AG1030" si="3095">AG1029</f>
        <v>0</v>
      </c>
      <c r="AH1030" s="411">
        <f t="shared" ref="AH1030" si="3096">AH1029</f>
        <v>0</v>
      </c>
      <c r="AI1030" s="411">
        <f t="shared" ref="AI1030" si="3097">AI1029</f>
        <v>0</v>
      </c>
      <c r="AJ1030" s="411">
        <f t="shared" ref="AJ1030" si="3098">AJ1029</f>
        <v>0</v>
      </c>
      <c r="AK1030" s="411">
        <f t="shared" ref="AK1030" si="3099">AK1029</f>
        <v>0</v>
      </c>
      <c r="AL1030" s="411">
        <f t="shared" ref="AL1030" si="3100">AL1029</f>
        <v>0</v>
      </c>
      <c r="AM1030" s="306"/>
    </row>
    <row r="1031" spans="1:39" ht="15"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customHeight="1" outlineLevel="1">
      <c r="A1032" s="532"/>
      <c r="B1032" s="288" t="s">
        <v>499</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1">Z1033</f>
        <v>0</v>
      </c>
      <c r="AA1034" s="411">
        <f t="shared" ref="AA1034" si="3102">AA1033</f>
        <v>0</v>
      </c>
      <c r="AB1034" s="411">
        <f t="shared" ref="AB1034" si="3103">AB1033</f>
        <v>0</v>
      </c>
      <c r="AC1034" s="411">
        <f t="shared" ref="AC1034" si="3104">AC1033</f>
        <v>0</v>
      </c>
      <c r="AD1034" s="411">
        <f t="shared" ref="AD1034" si="3105">AD1033</f>
        <v>0</v>
      </c>
      <c r="AE1034" s="411">
        <f t="shared" ref="AE1034" si="3106">AE1033</f>
        <v>0</v>
      </c>
      <c r="AF1034" s="411">
        <f t="shared" ref="AF1034" si="3107">AF1033</f>
        <v>0</v>
      </c>
      <c r="AG1034" s="411">
        <f t="shared" ref="AG1034" si="3108">AG1033</f>
        <v>0</v>
      </c>
      <c r="AH1034" s="411">
        <f t="shared" ref="AH1034" si="3109">AH1033</f>
        <v>0</v>
      </c>
      <c r="AI1034" s="411">
        <f t="shared" ref="AI1034" si="3110">AI1033</f>
        <v>0</v>
      </c>
      <c r="AJ1034" s="411">
        <f t="shared" ref="AJ1034" si="3111">AJ1033</f>
        <v>0</v>
      </c>
      <c r="AK1034" s="411">
        <f t="shared" ref="AK1034" si="3112">AK1033</f>
        <v>0</v>
      </c>
      <c r="AL1034" s="411">
        <f t="shared" ref="AL1034" si="3113">AL1033</f>
        <v>0</v>
      </c>
      <c r="AM1034" s="306"/>
    </row>
    <row r="1035" spans="1:39" ht="15"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4">Z1036</f>
        <v>0</v>
      </c>
      <c r="AA1037" s="411">
        <f t="shared" ref="AA1037" si="3115">AA1036</f>
        <v>0</v>
      </c>
      <c r="AB1037" s="411">
        <f t="shared" ref="AB1037" si="3116">AB1036</f>
        <v>0</v>
      </c>
      <c r="AC1037" s="411">
        <f t="shared" ref="AC1037" si="3117">AC1036</f>
        <v>0</v>
      </c>
      <c r="AD1037" s="411">
        <f t="shared" ref="AD1037" si="3118">AD1036</f>
        <v>0</v>
      </c>
      <c r="AE1037" s="411">
        <f t="shared" ref="AE1037" si="3119">AE1036</f>
        <v>0</v>
      </c>
      <c r="AF1037" s="411">
        <f t="shared" ref="AF1037" si="3120">AF1036</f>
        <v>0</v>
      </c>
      <c r="AG1037" s="411">
        <f t="shared" ref="AG1037" si="3121">AG1036</f>
        <v>0</v>
      </c>
      <c r="AH1037" s="411">
        <f t="shared" ref="AH1037" si="3122">AH1036</f>
        <v>0</v>
      </c>
      <c r="AI1037" s="411">
        <f t="shared" ref="AI1037" si="3123">AI1036</f>
        <v>0</v>
      </c>
      <c r="AJ1037" s="411">
        <f t="shared" ref="AJ1037" si="3124">AJ1036</f>
        <v>0</v>
      </c>
      <c r="AK1037" s="411">
        <f t="shared" ref="AK1037" si="3125">AK1036</f>
        <v>0</v>
      </c>
      <c r="AL1037" s="411">
        <f t="shared" ref="AL1037" si="3126">AL1036</f>
        <v>0</v>
      </c>
      <c r="AM1037" s="306"/>
    </row>
    <row r="1038" spans="1:39" ht="15"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7">Z1039</f>
        <v>0</v>
      </c>
      <c r="AA1040" s="411">
        <f t="shared" ref="AA1040" si="3128">AA1039</f>
        <v>0</v>
      </c>
      <c r="AB1040" s="411">
        <f t="shared" ref="AB1040" si="3129">AB1039</f>
        <v>0</v>
      </c>
      <c r="AC1040" s="411">
        <f t="shared" ref="AC1040" si="3130">AC1039</f>
        <v>0</v>
      </c>
      <c r="AD1040" s="411">
        <f t="shared" ref="AD1040" si="3131">AD1039</f>
        <v>0</v>
      </c>
      <c r="AE1040" s="411">
        <f t="shared" ref="AE1040" si="3132">AE1039</f>
        <v>0</v>
      </c>
      <c r="AF1040" s="411">
        <f t="shared" ref="AF1040" si="3133">AF1039</f>
        <v>0</v>
      </c>
      <c r="AG1040" s="411">
        <f t="shared" ref="AG1040" si="3134">AG1039</f>
        <v>0</v>
      </c>
      <c r="AH1040" s="411">
        <f t="shared" ref="AH1040" si="3135">AH1039</f>
        <v>0</v>
      </c>
      <c r="AI1040" s="411">
        <f t="shared" ref="AI1040" si="3136">AI1039</f>
        <v>0</v>
      </c>
      <c r="AJ1040" s="411">
        <f t="shared" ref="AJ1040" si="3137">AJ1039</f>
        <v>0</v>
      </c>
      <c r="AK1040" s="411">
        <f t="shared" ref="AK1040" si="3138">AK1039</f>
        <v>0</v>
      </c>
      <c r="AL1040" s="411">
        <f t="shared" ref="AL1040" si="3139">AL1039</f>
        <v>0</v>
      </c>
      <c r="AM1040" s="306"/>
    </row>
    <row r="1041" spans="1:39" ht="15"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0">AA1042</f>
        <v>0</v>
      </c>
      <c r="AB1043" s="411">
        <f t="shared" ref="AB1043" si="3141">AB1042</f>
        <v>0</v>
      </c>
      <c r="AC1043" s="411">
        <f t="shared" ref="AC1043" si="3142">AC1042</f>
        <v>0</v>
      </c>
      <c r="AD1043" s="411">
        <f t="shared" ref="AD1043" si="3143">AD1042</f>
        <v>0</v>
      </c>
      <c r="AE1043" s="411">
        <f>AE1042</f>
        <v>0</v>
      </c>
      <c r="AF1043" s="411">
        <f t="shared" ref="AF1043" si="3144">AF1042</f>
        <v>0</v>
      </c>
      <c r="AG1043" s="411">
        <f t="shared" ref="AG1043" si="3145">AG1042</f>
        <v>0</v>
      </c>
      <c r="AH1043" s="411">
        <f t="shared" ref="AH1043" si="3146">AH1042</f>
        <v>0</v>
      </c>
      <c r="AI1043" s="411">
        <f t="shared" ref="AI1043" si="3147">AI1042</f>
        <v>0</v>
      </c>
      <c r="AJ1043" s="411">
        <f t="shared" ref="AJ1043" si="3148">AJ1042</f>
        <v>0</v>
      </c>
      <c r="AK1043" s="411">
        <f t="shared" ref="AK1043" si="3149">AK1042</f>
        <v>0</v>
      </c>
      <c r="AL1043" s="411">
        <f t="shared" ref="AL1043" si="3150">AL1042</f>
        <v>0</v>
      </c>
      <c r="AM1043" s="306"/>
    </row>
    <row r="1044" spans="1:39" ht="15"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1">Z1045</f>
        <v>0</v>
      </c>
      <c r="AA1046" s="411">
        <f t="shared" ref="AA1046" si="3152">AA1045</f>
        <v>0</v>
      </c>
      <c r="AB1046" s="411">
        <f t="shared" ref="AB1046" si="3153">AB1045</f>
        <v>0</v>
      </c>
      <c r="AC1046" s="411">
        <f t="shared" ref="AC1046" si="3154">AC1045</f>
        <v>0</v>
      </c>
      <c r="AD1046" s="411">
        <f t="shared" ref="AD1046" si="3155">AD1045</f>
        <v>0</v>
      </c>
      <c r="AE1046" s="411">
        <f t="shared" ref="AE1046" si="3156">AE1045</f>
        <v>0</v>
      </c>
      <c r="AF1046" s="411">
        <f t="shared" ref="AF1046" si="3157">AF1045</f>
        <v>0</v>
      </c>
      <c r="AG1046" s="411">
        <f t="shared" ref="AG1046" si="3158">AG1045</f>
        <v>0</v>
      </c>
      <c r="AH1046" s="411">
        <f t="shared" ref="AH1046" si="3159">AH1045</f>
        <v>0</v>
      </c>
      <c r="AI1046" s="411">
        <f t="shared" ref="AI1046" si="3160">AI1045</f>
        <v>0</v>
      </c>
      <c r="AJ1046" s="411">
        <f t="shared" ref="AJ1046" si="3161">AJ1045</f>
        <v>0</v>
      </c>
      <c r="AK1046" s="411">
        <f t="shared" ref="AK1046" si="3162">AK1045</f>
        <v>0</v>
      </c>
      <c r="AL1046" s="411">
        <f t="shared" ref="AL1046" si="3163">AL1045</f>
        <v>0</v>
      </c>
      <c r="AM1046" s="306"/>
    </row>
    <row r="1047" spans="1:39" ht="15"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4">Z1048</f>
        <v>0</v>
      </c>
      <c r="AA1049" s="411">
        <f t="shared" ref="AA1049" si="3165">AA1048</f>
        <v>0</v>
      </c>
      <c r="AB1049" s="411">
        <f t="shared" ref="AB1049" si="3166">AB1048</f>
        <v>0</v>
      </c>
      <c r="AC1049" s="411">
        <f t="shared" ref="AC1049" si="3167">AC1048</f>
        <v>0</v>
      </c>
      <c r="AD1049" s="411">
        <f t="shared" ref="AD1049" si="3168">AD1048</f>
        <v>0</v>
      </c>
      <c r="AE1049" s="411">
        <f t="shared" ref="AE1049" si="3169">AE1048</f>
        <v>0</v>
      </c>
      <c r="AF1049" s="411">
        <f t="shared" ref="AF1049" si="3170">AF1048</f>
        <v>0</v>
      </c>
      <c r="AG1049" s="411">
        <f t="shared" ref="AG1049" si="3171">AG1048</f>
        <v>0</v>
      </c>
      <c r="AH1049" s="411">
        <f t="shared" ref="AH1049" si="3172">AH1048</f>
        <v>0</v>
      </c>
      <c r="AI1049" s="411">
        <f t="shared" ref="AI1049" si="3173">AI1048</f>
        <v>0</v>
      </c>
      <c r="AJ1049" s="411">
        <f t="shared" ref="AJ1049" si="3174">AJ1048</f>
        <v>0</v>
      </c>
      <c r="AK1049" s="411">
        <f t="shared" ref="AK1049" si="3175">AK1048</f>
        <v>0</v>
      </c>
      <c r="AL1049" s="411">
        <f t="shared" ref="AL1049" si="3176">AL1048</f>
        <v>0</v>
      </c>
      <c r="AM1049" s="306"/>
    </row>
    <row r="1050" spans="1:39" ht="15"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7">Z1051</f>
        <v>0</v>
      </c>
      <c r="AA1052" s="411">
        <f t="shared" ref="AA1052" si="3178">AA1051</f>
        <v>0</v>
      </c>
      <c r="AB1052" s="411">
        <f t="shared" ref="AB1052" si="3179">AB1051</f>
        <v>0</v>
      </c>
      <c r="AC1052" s="411">
        <f t="shared" ref="AC1052" si="3180">AC1051</f>
        <v>0</v>
      </c>
      <c r="AD1052" s="411">
        <f t="shared" ref="AD1052" si="3181">AD1051</f>
        <v>0</v>
      </c>
      <c r="AE1052" s="411">
        <f t="shared" ref="AE1052" si="3182">AE1051</f>
        <v>0</v>
      </c>
      <c r="AF1052" s="411">
        <f t="shared" ref="AF1052" si="3183">AF1051</f>
        <v>0</v>
      </c>
      <c r="AG1052" s="411">
        <f t="shared" ref="AG1052" si="3184">AG1051</f>
        <v>0</v>
      </c>
      <c r="AH1052" s="411">
        <f t="shared" ref="AH1052" si="3185">AH1051</f>
        <v>0</v>
      </c>
      <c r="AI1052" s="411">
        <f t="shared" ref="AI1052" si="3186">AI1051</f>
        <v>0</v>
      </c>
      <c r="AJ1052" s="411">
        <f t="shared" ref="AJ1052" si="3187">AJ1051</f>
        <v>0</v>
      </c>
      <c r="AK1052" s="411">
        <f t="shared" ref="AK1052" si="3188">AK1051</f>
        <v>0</v>
      </c>
      <c r="AL1052" s="411">
        <f t="shared" ref="AL1052" si="3189">AL1051</f>
        <v>0</v>
      </c>
      <c r="AM1052" s="306"/>
    </row>
    <row r="1053" spans="1:39" ht="15"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0">Z1054</f>
        <v>0</v>
      </c>
      <c r="AA1055" s="411">
        <f t="shared" ref="AA1055" si="3191">AA1054</f>
        <v>0</v>
      </c>
      <c r="AB1055" s="411">
        <f t="shared" ref="AB1055" si="3192">AB1054</f>
        <v>0</v>
      </c>
      <c r="AC1055" s="411">
        <f t="shared" ref="AC1055" si="3193">AC1054</f>
        <v>0</v>
      </c>
      <c r="AD1055" s="411">
        <f t="shared" ref="AD1055" si="3194">AD1054</f>
        <v>0</v>
      </c>
      <c r="AE1055" s="411">
        <f t="shared" ref="AE1055" si="3195">AE1054</f>
        <v>0</v>
      </c>
      <c r="AF1055" s="411">
        <f t="shared" ref="AF1055" si="3196">AF1054</f>
        <v>0</v>
      </c>
      <c r="AG1055" s="411">
        <f t="shared" ref="AG1055" si="3197">AG1054</f>
        <v>0</v>
      </c>
      <c r="AH1055" s="411">
        <f t="shared" ref="AH1055" si="3198">AH1054</f>
        <v>0</v>
      </c>
      <c r="AI1055" s="411">
        <f t="shared" ref="AI1055" si="3199">AI1054</f>
        <v>0</v>
      </c>
      <c r="AJ1055" s="411">
        <f t="shared" ref="AJ1055" si="3200">AJ1054</f>
        <v>0</v>
      </c>
      <c r="AK1055" s="411">
        <f t="shared" ref="AK1055" si="3201">AK1054</f>
        <v>0</v>
      </c>
      <c r="AL1055" s="411">
        <f t="shared" ref="AL1055" si="3202">AL1054</f>
        <v>0</v>
      </c>
      <c r="AM1055" s="306"/>
    </row>
    <row r="1056" spans="1:39" ht="15"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customHeight="1" outlineLevel="1">
      <c r="A1057" s="532"/>
      <c r="B1057" s="288" t="s">
        <v>500</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3">Z1058</f>
        <v>0</v>
      </c>
      <c r="AA1059" s="411">
        <f t="shared" ref="AA1059" si="3204">AA1058</f>
        <v>0</v>
      </c>
      <c r="AB1059" s="411">
        <f t="shared" ref="AB1059" si="3205">AB1058</f>
        <v>0</v>
      </c>
      <c r="AC1059" s="411">
        <f t="shared" ref="AC1059" si="3206">AC1058</f>
        <v>0</v>
      </c>
      <c r="AD1059" s="411">
        <f t="shared" ref="AD1059" si="3207">AD1058</f>
        <v>0</v>
      </c>
      <c r="AE1059" s="411">
        <f t="shared" ref="AE1059" si="3208">AE1058</f>
        <v>0</v>
      </c>
      <c r="AF1059" s="411">
        <f t="shared" ref="AF1059" si="3209">AF1058</f>
        <v>0</v>
      </c>
      <c r="AG1059" s="411">
        <f t="shared" ref="AG1059" si="3210">AG1058</f>
        <v>0</v>
      </c>
      <c r="AH1059" s="411">
        <f t="shared" ref="AH1059" si="3211">AH1058</f>
        <v>0</v>
      </c>
      <c r="AI1059" s="411">
        <f t="shared" ref="AI1059" si="3212">AI1058</f>
        <v>0</v>
      </c>
      <c r="AJ1059" s="411">
        <f t="shared" ref="AJ1059" si="3213">AJ1058</f>
        <v>0</v>
      </c>
      <c r="AK1059" s="411">
        <f t="shared" ref="AK1059" si="3214">AK1058</f>
        <v>0</v>
      </c>
      <c r="AL1059" s="411">
        <f t="shared" ref="AL1059" si="3215">AL1058</f>
        <v>0</v>
      </c>
      <c r="AM1059" s="306"/>
    </row>
    <row r="1060" spans="1:39" ht="15"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6">Z1061</f>
        <v>0</v>
      </c>
      <c r="AA1062" s="411">
        <f t="shared" ref="AA1062" si="3217">AA1061</f>
        <v>0</v>
      </c>
      <c r="AB1062" s="411">
        <f t="shared" ref="AB1062" si="3218">AB1061</f>
        <v>0</v>
      </c>
      <c r="AC1062" s="411">
        <f t="shared" ref="AC1062" si="3219">AC1061</f>
        <v>0</v>
      </c>
      <c r="AD1062" s="411">
        <f t="shared" ref="AD1062" si="3220">AD1061</f>
        <v>0</v>
      </c>
      <c r="AE1062" s="411">
        <f t="shared" ref="AE1062" si="3221">AE1061</f>
        <v>0</v>
      </c>
      <c r="AF1062" s="411">
        <f t="shared" ref="AF1062" si="3222">AF1061</f>
        <v>0</v>
      </c>
      <c r="AG1062" s="411">
        <f t="shared" ref="AG1062" si="3223">AG1061</f>
        <v>0</v>
      </c>
      <c r="AH1062" s="411">
        <f t="shared" ref="AH1062" si="3224">AH1061</f>
        <v>0</v>
      </c>
      <c r="AI1062" s="411">
        <f t="shared" ref="AI1062" si="3225">AI1061</f>
        <v>0</v>
      </c>
      <c r="AJ1062" s="411">
        <f t="shared" ref="AJ1062" si="3226">AJ1061</f>
        <v>0</v>
      </c>
      <c r="AK1062" s="411">
        <f t="shared" ref="AK1062" si="3227">AK1061</f>
        <v>0</v>
      </c>
      <c r="AL1062" s="411">
        <f t="shared" ref="AL1062" si="3228">AL1061</f>
        <v>0</v>
      </c>
      <c r="AM1062" s="306"/>
    </row>
    <row r="1063" spans="1:39" ht="15"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9">Z1064</f>
        <v>0</v>
      </c>
      <c r="AA1065" s="411">
        <f t="shared" ref="AA1065" si="3230">AA1064</f>
        <v>0</v>
      </c>
      <c r="AB1065" s="411">
        <f t="shared" ref="AB1065" si="3231">AB1064</f>
        <v>0</v>
      </c>
      <c r="AC1065" s="411">
        <f t="shared" ref="AC1065" si="3232">AC1064</f>
        <v>0</v>
      </c>
      <c r="AD1065" s="411">
        <f t="shared" ref="AD1065" si="3233">AD1064</f>
        <v>0</v>
      </c>
      <c r="AE1065" s="411">
        <f t="shared" ref="AE1065" si="3234">AE1064</f>
        <v>0</v>
      </c>
      <c r="AF1065" s="411">
        <f t="shared" ref="AF1065" si="3235">AF1064</f>
        <v>0</v>
      </c>
      <c r="AG1065" s="411">
        <f t="shared" ref="AG1065" si="3236">AG1064</f>
        <v>0</v>
      </c>
      <c r="AH1065" s="411">
        <f t="shared" ref="AH1065" si="3237">AH1064</f>
        <v>0</v>
      </c>
      <c r="AI1065" s="411">
        <f t="shared" ref="AI1065" si="3238">AI1064</f>
        <v>0</v>
      </c>
      <c r="AJ1065" s="411">
        <f t="shared" ref="AJ1065" si="3239">AJ1064</f>
        <v>0</v>
      </c>
      <c r="AK1065" s="411">
        <f t="shared" ref="AK1065" si="3240">AK1064</f>
        <v>0</v>
      </c>
      <c r="AL1065" s="411">
        <f t="shared" ref="AL1065" si="3241">AL1064</f>
        <v>0</v>
      </c>
      <c r="AM1065" s="306"/>
    </row>
    <row r="1066" spans="1:39" ht="15"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customHeight="1" outlineLevel="1">
      <c r="A1067" s="532"/>
      <c r="B1067" s="288" t="s">
        <v>501</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2">Z1068</f>
        <v>0</v>
      </c>
      <c r="AA1069" s="411">
        <f t="shared" ref="AA1069" si="3243">AA1068</f>
        <v>0</v>
      </c>
      <c r="AB1069" s="411">
        <f t="shared" ref="AB1069" si="3244">AB1068</f>
        <v>0</v>
      </c>
      <c r="AC1069" s="411">
        <f t="shared" ref="AC1069" si="3245">AC1068</f>
        <v>0</v>
      </c>
      <c r="AD1069" s="411">
        <f t="shared" ref="AD1069" si="3246">AD1068</f>
        <v>0</v>
      </c>
      <c r="AE1069" s="411">
        <f t="shared" ref="AE1069" si="3247">AE1068</f>
        <v>0</v>
      </c>
      <c r="AF1069" s="411">
        <f t="shared" ref="AF1069" si="3248">AF1068</f>
        <v>0</v>
      </c>
      <c r="AG1069" s="411">
        <f t="shared" ref="AG1069" si="3249">AG1068</f>
        <v>0</v>
      </c>
      <c r="AH1069" s="411">
        <f t="shared" ref="AH1069" si="3250">AH1068</f>
        <v>0</v>
      </c>
      <c r="AI1069" s="411">
        <f t="shared" ref="AI1069" si="3251">AI1068</f>
        <v>0</v>
      </c>
      <c r="AJ1069" s="411">
        <f t="shared" ref="AJ1069" si="3252">AJ1068</f>
        <v>0</v>
      </c>
      <c r="AK1069" s="411">
        <f t="shared" ref="AK1069" si="3253">AK1068</f>
        <v>0</v>
      </c>
      <c r="AL1069" s="411">
        <f t="shared" ref="AL1069" si="3254">AL1068</f>
        <v>0</v>
      </c>
      <c r="AM1069" s="306"/>
    </row>
    <row r="1070" spans="1:39" ht="15"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5">Z1071</f>
        <v>0</v>
      </c>
      <c r="AA1072" s="411">
        <f t="shared" ref="AA1072" si="3256">AA1071</f>
        <v>0</v>
      </c>
      <c r="AB1072" s="411">
        <f t="shared" ref="AB1072" si="3257">AB1071</f>
        <v>0</v>
      </c>
      <c r="AC1072" s="411">
        <f t="shared" ref="AC1072" si="3258">AC1071</f>
        <v>0</v>
      </c>
      <c r="AD1072" s="411">
        <f t="shared" ref="AD1072" si="3259">AD1071</f>
        <v>0</v>
      </c>
      <c r="AE1072" s="411">
        <f t="shared" ref="AE1072" si="3260">AE1071</f>
        <v>0</v>
      </c>
      <c r="AF1072" s="411">
        <f t="shared" ref="AF1072" si="3261">AF1071</f>
        <v>0</v>
      </c>
      <c r="AG1072" s="411">
        <f t="shared" ref="AG1072" si="3262">AG1071</f>
        <v>0</v>
      </c>
      <c r="AH1072" s="411">
        <f t="shared" ref="AH1072" si="3263">AH1071</f>
        <v>0</v>
      </c>
      <c r="AI1072" s="411">
        <f t="shared" ref="AI1072" si="3264">AI1071</f>
        <v>0</v>
      </c>
      <c r="AJ1072" s="411">
        <f t="shared" ref="AJ1072" si="3265">AJ1071</f>
        <v>0</v>
      </c>
      <c r="AK1072" s="411">
        <f t="shared" ref="AK1072" si="3266">AK1071</f>
        <v>0</v>
      </c>
      <c r="AL1072" s="411">
        <f t="shared" ref="AL1072" si="3267">AL1071</f>
        <v>0</v>
      </c>
      <c r="AM1072" s="306"/>
    </row>
    <row r="1073" spans="1:39" ht="15"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8">Z1074</f>
        <v>0</v>
      </c>
      <c r="AA1075" s="411">
        <f t="shared" ref="AA1075" si="3269">AA1074</f>
        <v>0</v>
      </c>
      <c r="AB1075" s="411">
        <f t="shared" ref="AB1075" si="3270">AB1074</f>
        <v>0</v>
      </c>
      <c r="AC1075" s="411">
        <f t="shared" ref="AC1075" si="3271">AC1074</f>
        <v>0</v>
      </c>
      <c r="AD1075" s="411">
        <f t="shared" ref="AD1075" si="3272">AD1074</f>
        <v>0</v>
      </c>
      <c r="AE1075" s="411">
        <f t="shared" ref="AE1075" si="3273">AE1074</f>
        <v>0</v>
      </c>
      <c r="AF1075" s="411">
        <f t="shared" ref="AF1075" si="3274">AF1074</f>
        <v>0</v>
      </c>
      <c r="AG1075" s="411">
        <f t="shared" ref="AG1075" si="3275">AG1074</f>
        <v>0</v>
      </c>
      <c r="AH1075" s="411">
        <f t="shared" ref="AH1075" si="3276">AH1074</f>
        <v>0</v>
      </c>
      <c r="AI1075" s="411">
        <f t="shared" ref="AI1075" si="3277">AI1074</f>
        <v>0</v>
      </c>
      <c r="AJ1075" s="411">
        <f t="shared" ref="AJ1075" si="3278">AJ1074</f>
        <v>0</v>
      </c>
      <c r="AK1075" s="411">
        <f t="shared" ref="AK1075" si="3279">AK1074</f>
        <v>0</v>
      </c>
      <c r="AL1075" s="411">
        <f t="shared" ref="AL1075" si="3280">AL1074</f>
        <v>0</v>
      </c>
      <c r="AM1075" s="306"/>
    </row>
    <row r="1076" spans="1:39" ht="15"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1">Z1077</f>
        <v>0</v>
      </c>
      <c r="AA1078" s="411">
        <f t="shared" ref="AA1078" si="3282">AA1077</f>
        <v>0</v>
      </c>
      <c r="AB1078" s="411">
        <f t="shared" ref="AB1078" si="3283">AB1077</f>
        <v>0</v>
      </c>
      <c r="AC1078" s="411">
        <f t="shared" ref="AC1078" si="3284">AC1077</f>
        <v>0</v>
      </c>
      <c r="AD1078" s="411">
        <f t="shared" ref="AD1078" si="3285">AD1077</f>
        <v>0</v>
      </c>
      <c r="AE1078" s="411">
        <f t="shared" ref="AE1078" si="3286">AE1077</f>
        <v>0</v>
      </c>
      <c r="AF1078" s="411">
        <f t="shared" ref="AF1078" si="3287">AF1077</f>
        <v>0</v>
      </c>
      <c r="AG1078" s="411">
        <f t="shared" ref="AG1078" si="3288">AG1077</f>
        <v>0</v>
      </c>
      <c r="AH1078" s="411">
        <f t="shared" ref="AH1078" si="3289">AH1077</f>
        <v>0</v>
      </c>
      <c r="AI1078" s="411">
        <f t="shared" ref="AI1078" si="3290">AI1077</f>
        <v>0</v>
      </c>
      <c r="AJ1078" s="411">
        <f t="shared" ref="AJ1078" si="3291">AJ1077</f>
        <v>0</v>
      </c>
      <c r="AK1078" s="411">
        <f t="shared" ref="AK1078" si="3292">AK1077</f>
        <v>0</v>
      </c>
      <c r="AL1078" s="411">
        <f t="shared" ref="AL1078" si="3293">AL1077</f>
        <v>0</v>
      </c>
      <c r="AM1078" s="306"/>
    </row>
    <row r="1079" spans="1:39" ht="15"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4">Z1080</f>
        <v>0</v>
      </c>
      <c r="AA1081" s="411">
        <f t="shared" ref="AA1081" si="3295">AA1080</f>
        <v>0</v>
      </c>
      <c r="AB1081" s="411">
        <f t="shared" ref="AB1081" si="3296">AB1080</f>
        <v>0</v>
      </c>
      <c r="AC1081" s="411">
        <f t="shared" ref="AC1081" si="3297">AC1080</f>
        <v>0</v>
      </c>
      <c r="AD1081" s="411">
        <f t="shared" ref="AD1081" si="3298">AD1080</f>
        <v>0</v>
      </c>
      <c r="AE1081" s="411">
        <f t="shared" ref="AE1081" si="3299">AE1080</f>
        <v>0</v>
      </c>
      <c r="AF1081" s="411">
        <f t="shared" ref="AF1081" si="3300">AF1080</f>
        <v>0</v>
      </c>
      <c r="AG1081" s="411">
        <f t="shared" ref="AG1081" si="3301">AG1080</f>
        <v>0</v>
      </c>
      <c r="AH1081" s="411">
        <f t="shared" ref="AH1081" si="3302">AH1080</f>
        <v>0</v>
      </c>
      <c r="AI1081" s="411">
        <f t="shared" ref="AI1081" si="3303">AI1080</f>
        <v>0</v>
      </c>
      <c r="AJ1081" s="411">
        <f t="shared" ref="AJ1081" si="3304">AJ1080</f>
        <v>0</v>
      </c>
      <c r="AK1081" s="411">
        <f t="shared" ref="AK1081" si="3305">AK1080</f>
        <v>0</v>
      </c>
      <c r="AL1081" s="411">
        <f t="shared" ref="AL1081" si="3306">AL1080</f>
        <v>0</v>
      </c>
      <c r="AM1081" s="306"/>
    </row>
    <row r="1082" spans="1:39" ht="15"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7">Z1083</f>
        <v>0</v>
      </c>
      <c r="AA1084" s="411">
        <f t="shared" ref="AA1084" si="3308">AA1083</f>
        <v>0</v>
      </c>
      <c r="AB1084" s="411">
        <f t="shared" ref="AB1084" si="3309">AB1083</f>
        <v>0</v>
      </c>
      <c r="AC1084" s="411">
        <f t="shared" ref="AC1084" si="3310">AC1083</f>
        <v>0</v>
      </c>
      <c r="AD1084" s="411">
        <f t="shared" ref="AD1084" si="3311">AD1083</f>
        <v>0</v>
      </c>
      <c r="AE1084" s="411">
        <f t="shared" ref="AE1084" si="3312">AE1083</f>
        <v>0</v>
      </c>
      <c r="AF1084" s="411">
        <f t="shared" ref="AF1084" si="3313">AF1083</f>
        <v>0</v>
      </c>
      <c r="AG1084" s="411">
        <f t="shared" ref="AG1084" si="3314">AG1083</f>
        <v>0</v>
      </c>
      <c r="AH1084" s="411">
        <f t="shared" ref="AH1084" si="3315">AH1083</f>
        <v>0</v>
      </c>
      <c r="AI1084" s="411">
        <f t="shared" ref="AI1084" si="3316">AI1083</f>
        <v>0</v>
      </c>
      <c r="AJ1084" s="411">
        <f t="shared" ref="AJ1084" si="3317">AJ1083</f>
        <v>0</v>
      </c>
      <c r="AK1084" s="411">
        <f t="shared" ref="AK1084" si="3318">AK1083</f>
        <v>0</v>
      </c>
      <c r="AL1084" s="411">
        <f t="shared" ref="AL1084" si="3319">AL1083</f>
        <v>0</v>
      </c>
      <c r="AM1084" s="306"/>
    </row>
    <row r="1085" spans="1:39" ht="15"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0">Z1086</f>
        <v>0</v>
      </c>
      <c r="AA1087" s="411">
        <f t="shared" ref="AA1087" si="3321">AA1086</f>
        <v>0</v>
      </c>
      <c r="AB1087" s="411">
        <f t="shared" ref="AB1087" si="3322">AB1086</f>
        <v>0</v>
      </c>
      <c r="AC1087" s="411">
        <f t="shared" ref="AC1087" si="3323">AC1086</f>
        <v>0</v>
      </c>
      <c r="AD1087" s="411">
        <f t="shared" ref="AD1087" si="3324">AD1086</f>
        <v>0</v>
      </c>
      <c r="AE1087" s="411">
        <f t="shared" ref="AE1087" si="3325">AE1086</f>
        <v>0</v>
      </c>
      <c r="AF1087" s="411">
        <f t="shared" ref="AF1087" si="3326">AF1086</f>
        <v>0</v>
      </c>
      <c r="AG1087" s="411">
        <f t="shared" ref="AG1087" si="3327">AG1086</f>
        <v>0</v>
      </c>
      <c r="AH1087" s="411">
        <f t="shared" ref="AH1087" si="3328">AH1086</f>
        <v>0</v>
      </c>
      <c r="AI1087" s="411">
        <f t="shared" ref="AI1087" si="3329">AI1086</f>
        <v>0</v>
      </c>
      <c r="AJ1087" s="411">
        <f t="shared" ref="AJ1087" si="3330">AJ1086</f>
        <v>0</v>
      </c>
      <c r="AK1087" s="411">
        <f t="shared" ref="AK1087" si="3331">AK1086</f>
        <v>0</v>
      </c>
      <c r="AL1087" s="411">
        <f t="shared" ref="AL1087" si="3332">AL1086</f>
        <v>0</v>
      </c>
      <c r="AM1087" s="306"/>
    </row>
    <row r="1088" spans="1:39" ht="15"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3">Z1089</f>
        <v>0</v>
      </c>
      <c r="AA1090" s="411">
        <f t="shared" ref="AA1090" si="3334">AA1089</f>
        <v>0</v>
      </c>
      <c r="AB1090" s="411">
        <f t="shared" ref="AB1090" si="3335">AB1089</f>
        <v>0</v>
      </c>
      <c r="AC1090" s="411">
        <f t="shared" ref="AC1090" si="3336">AC1089</f>
        <v>0</v>
      </c>
      <c r="AD1090" s="411">
        <f t="shared" ref="AD1090" si="3337">AD1089</f>
        <v>0</v>
      </c>
      <c r="AE1090" s="411">
        <f t="shared" ref="AE1090" si="3338">AE1089</f>
        <v>0</v>
      </c>
      <c r="AF1090" s="411">
        <f t="shared" ref="AF1090" si="3339">AF1089</f>
        <v>0</v>
      </c>
      <c r="AG1090" s="411">
        <f t="shared" ref="AG1090" si="3340">AG1089</f>
        <v>0</v>
      </c>
      <c r="AH1090" s="411">
        <f t="shared" ref="AH1090" si="3341">AH1089</f>
        <v>0</v>
      </c>
      <c r="AI1090" s="411">
        <f t="shared" ref="AI1090" si="3342">AI1089</f>
        <v>0</v>
      </c>
      <c r="AJ1090" s="411">
        <f t="shared" ref="AJ1090" si="3343">AJ1089</f>
        <v>0</v>
      </c>
      <c r="AK1090" s="411">
        <f t="shared" ref="AK1090" si="3344">AK1089</f>
        <v>0</v>
      </c>
      <c r="AL1090" s="411">
        <f t="shared" ref="AL1090" si="3345">AL1089</f>
        <v>0</v>
      </c>
      <c r="AM1090" s="306"/>
    </row>
    <row r="1091" spans="1:39" ht="15"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6">Z1092</f>
        <v>0</v>
      </c>
      <c r="AA1093" s="411">
        <f t="shared" ref="AA1093" si="3347">AA1092</f>
        <v>0</v>
      </c>
      <c r="AB1093" s="411">
        <f t="shared" ref="AB1093" si="3348">AB1092</f>
        <v>0</v>
      </c>
      <c r="AC1093" s="411">
        <f t="shared" ref="AC1093" si="3349">AC1092</f>
        <v>0</v>
      </c>
      <c r="AD1093" s="411">
        <f t="shared" ref="AD1093" si="3350">AD1092</f>
        <v>0</v>
      </c>
      <c r="AE1093" s="411">
        <f t="shared" ref="AE1093" si="3351">AE1092</f>
        <v>0</v>
      </c>
      <c r="AF1093" s="411">
        <f t="shared" ref="AF1093" si="3352">AF1092</f>
        <v>0</v>
      </c>
      <c r="AG1093" s="411">
        <f t="shared" ref="AG1093" si="3353">AG1092</f>
        <v>0</v>
      </c>
      <c r="AH1093" s="411">
        <f t="shared" ref="AH1093" si="3354">AH1092</f>
        <v>0</v>
      </c>
      <c r="AI1093" s="411">
        <f t="shared" ref="AI1093" si="3355">AI1092</f>
        <v>0</v>
      </c>
      <c r="AJ1093" s="411">
        <f t="shared" ref="AJ1093" si="3356">AJ1092</f>
        <v>0</v>
      </c>
      <c r="AK1093" s="411">
        <f t="shared" ref="AK1093" si="3357">AK1092</f>
        <v>0</v>
      </c>
      <c r="AL1093" s="411">
        <f t="shared" ref="AL1093" si="3358">AL1092</f>
        <v>0</v>
      </c>
      <c r="AM1093" s="306"/>
    </row>
    <row r="1094" spans="1:39" ht="15"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9">Z1095</f>
        <v>0</v>
      </c>
      <c r="AA1096" s="411">
        <f t="shared" ref="AA1096" si="3360">AA1095</f>
        <v>0</v>
      </c>
      <c r="AB1096" s="411">
        <f t="shared" ref="AB1096" si="3361">AB1095</f>
        <v>0</v>
      </c>
      <c r="AC1096" s="411">
        <f t="shared" ref="AC1096" si="3362">AC1095</f>
        <v>0</v>
      </c>
      <c r="AD1096" s="411">
        <f t="shared" ref="AD1096" si="3363">AD1095</f>
        <v>0</v>
      </c>
      <c r="AE1096" s="411">
        <f t="shared" ref="AE1096" si="3364">AE1095</f>
        <v>0</v>
      </c>
      <c r="AF1096" s="411">
        <f t="shared" ref="AF1096" si="3365">AF1095</f>
        <v>0</v>
      </c>
      <c r="AG1096" s="411">
        <f t="shared" ref="AG1096" si="3366">AG1095</f>
        <v>0</v>
      </c>
      <c r="AH1096" s="411">
        <f t="shared" ref="AH1096" si="3367">AH1095</f>
        <v>0</v>
      </c>
      <c r="AI1096" s="411">
        <f t="shared" ref="AI1096" si="3368">AI1095</f>
        <v>0</v>
      </c>
      <c r="AJ1096" s="411">
        <f t="shared" ref="AJ1096" si="3369">AJ1095</f>
        <v>0</v>
      </c>
      <c r="AK1096" s="411">
        <f t="shared" ref="AK1096" si="3370">AK1095</f>
        <v>0</v>
      </c>
      <c r="AL1096" s="411">
        <f t="shared" ref="AL1096" si="3371">AL1095</f>
        <v>0</v>
      </c>
      <c r="AM1096" s="306"/>
    </row>
    <row r="1097" spans="1:39" ht="15"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2">Z1098</f>
        <v>0</v>
      </c>
      <c r="AA1099" s="411">
        <f t="shared" ref="AA1099" si="3373">AA1098</f>
        <v>0</v>
      </c>
      <c r="AB1099" s="411">
        <f t="shared" ref="AB1099" si="3374">AB1098</f>
        <v>0</v>
      </c>
      <c r="AC1099" s="411">
        <f t="shared" ref="AC1099" si="3375">AC1098</f>
        <v>0</v>
      </c>
      <c r="AD1099" s="411">
        <f t="shared" ref="AD1099" si="3376">AD1098</f>
        <v>0</v>
      </c>
      <c r="AE1099" s="411">
        <f t="shared" ref="AE1099" si="3377">AE1098</f>
        <v>0</v>
      </c>
      <c r="AF1099" s="411">
        <f t="shared" ref="AF1099" si="3378">AF1098</f>
        <v>0</v>
      </c>
      <c r="AG1099" s="411">
        <f t="shared" ref="AG1099" si="3379">AG1098</f>
        <v>0</v>
      </c>
      <c r="AH1099" s="411">
        <f t="shared" ref="AH1099" si="3380">AH1098</f>
        <v>0</v>
      </c>
      <c r="AI1099" s="411">
        <f t="shared" ref="AI1099" si="3381">AI1098</f>
        <v>0</v>
      </c>
      <c r="AJ1099" s="411">
        <f t="shared" ref="AJ1099" si="3382">AJ1098</f>
        <v>0</v>
      </c>
      <c r="AK1099" s="411">
        <f t="shared" ref="AK1099" si="3383">AK1098</f>
        <v>0</v>
      </c>
      <c r="AL1099" s="411">
        <f t="shared" ref="AL1099" si="3384">AL1098</f>
        <v>0</v>
      </c>
      <c r="AM1099" s="306"/>
    </row>
    <row r="1100" spans="1:39" ht="15"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5">Z1101</f>
        <v>0</v>
      </c>
      <c r="AA1102" s="411">
        <f t="shared" ref="AA1102" si="3386">AA1101</f>
        <v>0</v>
      </c>
      <c r="AB1102" s="411">
        <f t="shared" ref="AB1102" si="3387">AB1101</f>
        <v>0</v>
      </c>
      <c r="AC1102" s="411">
        <f t="shared" ref="AC1102" si="3388">AC1101</f>
        <v>0</v>
      </c>
      <c r="AD1102" s="411">
        <f t="shared" ref="AD1102" si="3389">AD1101</f>
        <v>0</v>
      </c>
      <c r="AE1102" s="411">
        <f t="shared" ref="AE1102" si="3390">AE1101</f>
        <v>0</v>
      </c>
      <c r="AF1102" s="411">
        <f t="shared" ref="AF1102" si="3391">AF1101</f>
        <v>0</v>
      </c>
      <c r="AG1102" s="411">
        <f t="shared" ref="AG1102" si="3392">AG1101</f>
        <v>0</v>
      </c>
      <c r="AH1102" s="411">
        <f t="shared" ref="AH1102" si="3393">AH1101</f>
        <v>0</v>
      </c>
      <c r="AI1102" s="411">
        <f t="shared" ref="AI1102" si="3394">AI1101</f>
        <v>0</v>
      </c>
      <c r="AJ1102" s="411">
        <f t="shared" ref="AJ1102" si="3395">AJ1101</f>
        <v>0</v>
      </c>
      <c r="AK1102" s="411">
        <f t="shared" ref="AK1102" si="3396">AK1101</f>
        <v>0</v>
      </c>
      <c r="AL1102" s="411">
        <f t="shared" ref="AL1102" si="3397">AL1101</f>
        <v>0</v>
      </c>
      <c r="AM1102" s="306"/>
    </row>
    <row r="1103" spans="1:39" ht="15"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8">Z1104</f>
        <v>0</v>
      </c>
      <c r="AA1105" s="411">
        <f t="shared" ref="AA1105" si="3399">AA1104</f>
        <v>0</v>
      </c>
      <c r="AB1105" s="411">
        <f t="shared" ref="AB1105" si="3400">AB1104</f>
        <v>0</v>
      </c>
      <c r="AC1105" s="411">
        <f t="shared" ref="AC1105" si="3401">AC1104</f>
        <v>0</v>
      </c>
      <c r="AD1105" s="411">
        <f t="shared" ref="AD1105" si="3402">AD1104</f>
        <v>0</v>
      </c>
      <c r="AE1105" s="411">
        <f t="shared" ref="AE1105" si="3403">AE1104</f>
        <v>0</v>
      </c>
      <c r="AF1105" s="411">
        <f t="shared" ref="AF1105" si="3404">AF1104</f>
        <v>0</v>
      </c>
      <c r="AG1105" s="411">
        <f t="shared" ref="AG1105" si="3405">AG1104</f>
        <v>0</v>
      </c>
      <c r="AH1105" s="411">
        <f t="shared" ref="AH1105" si="3406">AH1104</f>
        <v>0</v>
      </c>
      <c r="AI1105" s="411">
        <f t="shared" ref="AI1105" si="3407">AI1104</f>
        <v>0</v>
      </c>
      <c r="AJ1105" s="411">
        <f t="shared" ref="AJ1105" si="3408">AJ1104</f>
        <v>0</v>
      </c>
      <c r="AK1105" s="411">
        <f t="shared" ref="AK1105" si="3409">AK1104</f>
        <v>0</v>
      </c>
      <c r="AL1105" s="411">
        <f t="shared" ref="AL1105" si="3410">AL1104</f>
        <v>0</v>
      </c>
      <c r="AM1105" s="306"/>
    </row>
    <row r="1106" spans="1:39" ht="15"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1">Z1107</f>
        <v>0</v>
      </c>
      <c r="AA1108" s="411">
        <f t="shared" ref="AA1108" si="3412">AA1107</f>
        <v>0</v>
      </c>
      <c r="AB1108" s="411">
        <f t="shared" ref="AB1108" si="3413">AB1107</f>
        <v>0</v>
      </c>
      <c r="AC1108" s="411">
        <f t="shared" ref="AC1108" si="3414">AC1107</f>
        <v>0</v>
      </c>
      <c r="AD1108" s="411">
        <f t="shared" ref="AD1108" si="3415">AD1107</f>
        <v>0</v>
      </c>
      <c r="AE1108" s="411">
        <f t="shared" ref="AE1108" si="3416">AE1107</f>
        <v>0</v>
      </c>
      <c r="AF1108" s="411">
        <f t="shared" ref="AF1108" si="3417">AF1107</f>
        <v>0</v>
      </c>
      <c r="AG1108" s="411">
        <f t="shared" ref="AG1108" si="3418">AG1107</f>
        <v>0</v>
      </c>
      <c r="AH1108" s="411">
        <f t="shared" ref="AH1108" si="3419">AH1107</f>
        <v>0</v>
      </c>
      <c r="AI1108" s="411">
        <f t="shared" ref="AI1108" si="3420">AI1107</f>
        <v>0</v>
      </c>
      <c r="AJ1108" s="411">
        <f t="shared" ref="AJ1108" si="3421">AJ1107</f>
        <v>0</v>
      </c>
      <c r="AK1108" s="411">
        <f t="shared" ref="AK1108" si="3422">AK1107</f>
        <v>0</v>
      </c>
      <c r="AL1108" s="411">
        <f t="shared" ref="AL1108" si="3423">AL1107</f>
        <v>0</v>
      </c>
      <c r="AM1108" s="306"/>
    </row>
    <row r="1109" spans="1:39" ht="15"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664000</v>
      </c>
      <c r="Z1111" s="392">
        <f>HLOOKUP(Z767,'2. LRAMVA Threshold'!$B$42:$Q$53,12,FALSE)</f>
        <v>164000</v>
      </c>
      <c r="AA1111" s="392">
        <f>HLOOKUP(AA767,'2. LRAMVA Threshold'!$B$42:$Q$53,12,FALSE)</f>
        <v>1528</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1.03E-2</v>
      </c>
      <c r="AA1113" s="341">
        <f>HLOOKUP(AA$35,'3.  Distribution Rates'!$C$122:$P$133,12,FALSE)</f>
        <v>1.3313999999999999</v>
      </c>
      <c r="AB1113" s="341">
        <f>HLOOKUP(AB$35,'3.  Distribution Rates'!$C$122:$P$133,12,FALSE)</f>
        <v>11.1167</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9.5561687598606042</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4">SUM(Y1114:AL1114)</f>
        <v>9.5561687598606042</v>
      </c>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123.12768623887185</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4"/>
        <v>123.12768623887185</v>
      </c>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305.35527834588811</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4"/>
        <v>305.35527834588811</v>
      </c>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379.35663075500003</v>
      </c>
      <c r="AA1117" s="378">
        <f>'4.  2011-2014 LRAM'!AA531*AA1113</f>
        <v>166.19593843490398</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4"/>
        <v>545.55256918990403</v>
      </c>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5">Y212*Y1113</f>
        <v>0</v>
      </c>
      <c r="Z1118" s="378">
        <f t="shared" si="3425"/>
        <v>268.9742</v>
      </c>
      <c r="AA1118" s="378">
        <f t="shared" si="3425"/>
        <v>1.5976800000000002</v>
      </c>
      <c r="AB1118" s="378">
        <f t="shared" si="3425"/>
        <v>253.46075999999996</v>
      </c>
      <c r="AC1118" s="378">
        <f t="shared" si="3425"/>
        <v>0</v>
      </c>
      <c r="AD1118" s="378">
        <f t="shared" si="3425"/>
        <v>0</v>
      </c>
      <c r="AE1118" s="378">
        <f t="shared" si="3425"/>
        <v>0</v>
      </c>
      <c r="AF1118" s="378">
        <f t="shared" si="3425"/>
        <v>0</v>
      </c>
      <c r="AG1118" s="378">
        <f t="shared" si="3425"/>
        <v>0</v>
      </c>
      <c r="AH1118" s="378">
        <f t="shared" si="3425"/>
        <v>0</v>
      </c>
      <c r="AI1118" s="378">
        <f t="shared" si="3425"/>
        <v>0</v>
      </c>
      <c r="AJ1118" s="378">
        <f t="shared" si="3425"/>
        <v>0</v>
      </c>
      <c r="AK1118" s="378">
        <f t="shared" si="3425"/>
        <v>0</v>
      </c>
      <c r="AL1118" s="378">
        <f t="shared" si="3425"/>
        <v>0</v>
      </c>
      <c r="AM1118" s="629">
        <f t="shared" si="3424"/>
        <v>524.03264000000001</v>
      </c>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Y395*Y1113</f>
        <v>0</v>
      </c>
      <c r="Z1119" s="378">
        <f t="shared" ref="Z1119:AL1119" si="3426">Z395*Z1113</f>
        <v>421.30090000000001</v>
      </c>
      <c r="AA1119" s="378">
        <f t="shared" si="3426"/>
        <v>464.92487999999997</v>
      </c>
      <c r="AB1119" s="378">
        <f t="shared" si="3426"/>
        <v>253.46075999999996</v>
      </c>
      <c r="AC1119" s="378">
        <f t="shared" si="3426"/>
        <v>0</v>
      </c>
      <c r="AD1119" s="378">
        <f t="shared" si="3426"/>
        <v>0</v>
      </c>
      <c r="AE1119" s="378">
        <f t="shared" si="3426"/>
        <v>0</v>
      </c>
      <c r="AF1119" s="378">
        <f t="shared" si="3426"/>
        <v>0</v>
      </c>
      <c r="AG1119" s="378">
        <f t="shared" si="3426"/>
        <v>0</v>
      </c>
      <c r="AH1119" s="378">
        <f t="shared" si="3426"/>
        <v>0</v>
      </c>
      <c r="AI1119" s="378">
        <f t="shared" si="3426"/>
        <v>0</v>
      </c>
      <c r="AJ1119" s="378">
        <f t="shared" si="3426"/>
        <v>0</v>
      </c>
      <c r="AK1119" s="378">
        <f t="shared" si="3426"/>
        <v>0</v>
      </c>
      <c r="AL1119" s="378">
        <f t="shared" si="3426"/>
        <v>0</v>
      </c>
      <c r="AM1119" s="629">
        <f t="shared" si="3424"/>
        <v>1139.6865399999999</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7">Y578*Y1113</f>
        <v>0</v>
      </c>
      <c r="Z1120" s="378">
        <f t="shared" si="3427"/>
        <v>918.80119999999999</v>
      </c>
      <c r="AA1120" s="378">
        <f t="shared" si="3427"/>
        <v>23.965199999999999</v>
      </c>
      <c r="AB1120" s="378">
        <f t="shared" si="3427"/>
        <v>0</v>
      </c>
      <c r="AC1120" s="378">
        <f t="shared" si="3427"/>
        <v>0</v>
      </c>
      <c r="AD1120" s="378">
        <f t="shared" si="3427"/>
        <v>0</v>
      </c>
      <c r="AE1120" s="378">
        <f t="shared" si="3427"/>
        <v>0</v>
      </c>
      <c r="AF1120" s="378">
        <f t="shared" si="3427"/>
        <v>0</v>
      </c>
      <c r="AG1120" s="378">
        <f t="shared" si="3427"/>
        <v>0</v>
      </c>
      <c r="AH1120" s="378">
        <f t="shared" si="3427"/>
        <v>0</v>
      </c>
      <c r="AI1120" s="378">
        <f t="shared" si="3427"/>
        <v>0</v>
      </c>
      <c r="AJ1120" s="378">
        <f t="shared" si="3427"/>
        <v>0</v>
      </c>
      <c r="AK1120" s="378">
        <f t="shared" si="3427"/>
        <v>0</v>
      </c>
      <c r="AL1120" s="378">
        <f t="shared" si="3427"/>
        <v>0</v>
      </c>
      <c r="AM1120" s="629">
        <f t="shared" si="3424"/>
        <v>942.76639999999998</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8">Y761*Y1113</f>
        <v>0</v>
      </c>
      <c r="Z1121" s="378">
        <f t="shared" si="3428"/>
        <v>41.545050000000003</v>
      </c>
      <c r="AA1121" s="378">
        <f t="shared" si="3428"/>
        <v>0</v>
      </c>
      <c r="AB1121" s="378">
        <f t="shared" si="3428"/>
        <v>0</v>
      </c>
      <c r="AC1121" s="378">
        <f t="shared" si="3428"/>
        <v>0</v>
      </c>
      <c r="AD1121" s="378">
        <f t="shared" si="3428"/>
        <v>0</v>
      </c>
      <c r="AE1121" s="378">
        <f t="shared" si="3428"/>
        <v>0</v>
      </c>
      <c r="AF1121" s="378">
        <f t="shared" si="3428"/>
        <v>0</v>
      </c>
      <c r="AG1121" s="378">
        <f t="shared" si="3428"/>
        <v>0</v>
      </c>
      <c r="AH1121" s="378">
        <f t="shared" si="3428"/>
        <v>0</v>
      </c>
      <c r="AI1121" s="378">
        <f t="shared" si="3428"/>
        <v>0</v>
      </c>
      <c r="AJ1121" s="378">
        <f t="shared" si="3428"/>
        <v>0</v>
      </c>
      <c r="AK1121" s="378">
        <f t="shared" si="3428"/>
        <v>0</v>
      </c>
      <c r="AL1121" s="378">
        <f t="shared" si="3428"/>
        <v>0</v>
      </c>
      <c r="AM1121" s="629">
        <f t="shared" si="3424"/>
        <v>41.545050000000003</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9">Y944*Y1113</f>
        <v>0</v>
      </c>
      <c r="Z1122" s="378">
        <f t="shared" si="3429"/>
        <v>357.45120000000003</v>
      </c>
      <c r="AA1122" s="378">
        <f t="shared" si="3429"/>
        <v>0</v>
      </c>
      <c r="AB1122" s="378">
        <f t="shared" si="3429"/>
        <v>0</v>
      </c>
      <c r="AC1122" s="378">
        <f t="shared" si="3429"/>
        <v>0</v>
      </c>
      <c r="AD1122" s="378">
        <f t="shared" si="3429"/>
        <v>0</v>
      </c>
      <c r="AE1122" s="378">
        <f t="shared" si="3429"/>
        <v>0</v>
      </c>
      <c r="AF1122" s="378">
        <f t="shared" si="3429"/>
        <v>0</v>
      </c>
      <c r="AG1122" s="378">
        <f t="shared" si="3429"/>
        <v>0</v>
      </c>
      <c r="AH1122" s="378">
        <f t="shared" si="3429"/>
        <v>0</v>
      </c>
      <c r="AI1122" s="378">
        <f t="shared" si="3429"/>
        <v>0</v>
      </c>
      <c r="AJ1122" s="378">
        <f t="shared" si="3429"/>
        <v>0</v>
      </c>
      <c r="AK1122" s="378">
        <f t="shared" si="3429"/>
        <v>0</v>
      </c>
      <c r="AL1122" s="378">
        <f t="shared" si="3429"/>
        <v>0</v>
      </c>
      <c r="AM1122" s="629">
        <f t="shared" si="3424"/>
        <v>357.45120000000003</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0">AA1110*AA1113</f>
        <v>0</v>
      </c>
      <c r="AB1123" s="378">
        <f t="shared" si="3430"/>
        <v>0</v>
      </c>
      <c r="AC1123" s="378">
        <f t="shared" si="3430"/>
        <v>0</v>
      </c>
      <c r="AD1123" s="378">
        <f t="shared" si="3430"/>
        <v>0</v>
      </c>
      <c r="AE1123" s="378">
        <f t="shared" si="3430"/>
        <v>0</v>
      </c>
      <c r="AF1123" s="378">
        <f t="shared" si="3430"/>
        <v>0</v>
      </c>
      <c r="AG1123" s="378">
        <f t="shared" si="3430"/>
        <v>0</v>
      </c>
      <c r="AH1123" s="378">
        <f t="shared" si="3430"/>
        <v>0</v>
      </c>
      <c r="AI1123" s="378">
        <f t="shared" si="3430"/>
        <v>0</v>
      </c>
      <c r="AJ1123" s="378">
        <f t="shared" si="3430"/>
        <v>0</v>
      </c>
      <c r="AK1123" s="378">
        <f t="shared" si="3430"/>
        <v>0</v>
      </c>
      <c r="AL1123" s="378">
        <f t="shared" si="3430"/>
        <v>0</v>
      </c>
      <c r="AM1123" s="629">
        <f t="shared" si="3424"/>
        <v>0</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1">SUM(Z1114:Z1123)</f>
        <v>2825.4683140996208</v>
      </c>
      <c r="AA1124" s="346">
        <f t="shared" si="3431"/>
        <v>656.68369843490393</v>
      </c>
      <c r="AB1124" s="346">
        <f t="shared" si="3431"/>
        <v>506.92151999999993</v>
      </c>
      <c r="AC1124" s="346">
        <f t="shared" si="3431"/>
        <v>0</v>
      </c>
      <c r="AD1124" s="346">
        <f t="shared" si="3431"/>
        <v>0</v>
      </c>
      <c r="AE1124" s="346">
        <f t="shared" si="3431"/>
        <v>0</v>
      </c>
      <c r="AF1124" s="346">
        <f>SUM(AF1114:AF1123)</f>
        <v>0</v>
      </c>
      <c r="AG1124" s="346">
        <f t="shared" ref="AG1124:AL1124" si="3432">SUM(AG1114:AG1123)</f>
        <v>0</v>
      </c>
      <c r="AH1124" s="346">
        <f t="shared" si="3432"/>
        <v>0</v>
      </c>
      <c r="AI1124" s="346">
        <f t="shared" si="3432"/>
        <v>0</v>
      </c>
      <c r="AJ1124" s="346">
        <f t="shared" si="3432"/>
        <v>0</v>
      </c>
      <c r="AK1124" s="346">
        <f t="shared" si="3432"/>
        <v>0</v>
      </c>
      <c r="AL1124" s="346">
        <f t="shared" si="3432"/>
        <v>0</v>
      </c>
      <c r="AM1124" s="407">
        <f>SUM(AM1114:AM1123)</f>
        <v>3989.0735325345245</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3">Z1111*Z1113</f>
        <v>1689.2</v>
      </c>
      <c r="AA1125" s="347">
        <f>AA1111*AA1113</f>
        <v>2034.3791999999999</v>
      </c>
      <c r="AB1125" s="347">
        <f t="shared" si="3433"/>
        <v>0</v>
      </c>
      <c r="AC1125" s="347">
        <f t="shared" si="3433"/>
        <v>0</v>
      </c>
      <c r="AD1125" s="347">
        <f t="shared" si="3433"/>
        <v>0</v>
      </c>
      <c r="AE1125" s="347">
        <f t="shared" si="3433"/>
        <v>0</v>
      </c>
      <c r="AF1125" s="347">
        <f t="shared" ref="AF1125:AL1125" si="3434">AF1111*AF1113</f>
        <v>0</v>
      </c>
      <c r="AG1125" s="347">
        <f t="shared" si="3434"/>
        <v>0</v>
      </c>
      <c r="AH1125" s="347">
        <f t="shared" si="3434"/>
        <v>0</v>
      </c>
      <c r="AI1125" s="347">
        <f t="shared" si="3434"/>
        <v>0</v>
      </c>
      <c r="AJ1125" s="347">
        <f t="shared" si="3434"/>
        <v>0</v>
      </c>
      <c r="AK1125" s="347">
        <f t="shared" si="3434"/>
        <v>0</v>
      </c>
      <c r="AL1125" s="347">
        <f t="shared" si="3434"/>
        <v>0</v>
      </c>
      <c r="AM1125" s="407">
        <f>SUM(Y1125:AL1125)</f>
        <v>3723.5792000000001</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265.49433253452435</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581</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525</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37"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42" zoomScaleNormal="100" workbookViewId="0">
      <selection activeCell="H174" sqref="H174:H176"/>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550</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42" t="s">
        <v>652</v>
      </c>
      <c r="D8" s="842"/>
      <c r="E8" s="842"/>
      <c r="F8" s="842"/>
      <c r="G8" s="842"/>
      <c r="H8" s="842"/>
      <c r="I8" s="842"/>
      <c r="J8" s="842"/>
      <c r="K8" s="842"/>
      <c r="L8" s="842"/>
      <c r="M8" s="842"/>
      <c r="N8" s="842"/>
      <c r="O8" s="842"/>
      <c r="P8" s="842"/>
      <c r="Q8" s="842"/>
      <c r="R8" s="842"/>
      <c r="S8" s="842"/>
      <c r="T8" s="105"/>
      <c r="U8" s="105"/>
      <c r="V8" s="105"/>
      <c r="W8" s="105"/>
    </row>
    <row r="9" spans="1:28" s="9" customFormat="1" ht="47.1" customHeight="1">
      <c r="B9" s="55"/>
      <c r="C9" s="805" t="s">
        <v>663</v>
      </c>
      <c r="D9" s="805"/>
      <c r="E9" s="805"/>
      <c r="F9" s="805"/>
      <c r="G9" s="805"/>
      <c r="H9" s="805"/>
      <c r="I9" s="805"/>
      <c r="J9" s="805"/>
      <c r="K9" s="805"/>
      <c r="L9" s="805"/>
      <c r="M9" s="805"/>
      <c r="N9" s="805"/>
      <c r="O9" s="805"/>
      <c r="P9" s="805"/>
      <c r="Q9" s="805"/>
      <c r="R9" s="805"/>
      <c r="S9" s="805"/>
      <c r="T9" s="105"/>
      <c r="U9" s="105"/>
      <c r="V9" s="105"/>
      <c r="W9" s="105"/>
    </row>
    <row r="10" spans="1:28" s="9" customFormat="1" ht="38.1" customHeight="1">
      <c r="B10" s="88"/>
      <c r="C10" s="826" t="s">
        <v>664</v>
      </c>
      <c r="D10" s="805"/>
      <c r="E10" s="805"/>
      <c r="F10" s="805"/>
      <c r="G10" s="805"/>
      <c r="H10" s="805"/>
      <c r="I10" s="805"/>
      <c r="J10" s="805"/>
      <c r="K10" s="805"/>
      <c r="L10" s="805"/>
      <c r="M10" s="805"/>
      <c r="N10" s="805"/>
      <c r="O10" s="805"/>
      <c r="P10" s="805"/>
      <c r="Q10" s="805"/>
      <c r="R10" s="805"/>
      <c r="S10" s="805"/>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41" t="s">
        <v>235</v>
      </c>
      <c r="C12" s="841"/>
      <c r="D12" s="181"/>
      <c r="E12" s="182" t="s">
        <v>236</v>
      </c>
      <c r="F12" s="51"/>
      <c r="G12" s="51"/>
      <c r="H12" s="44"/>
      <c r="I12" s="51"/>
      <c r="K12" s="592"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v>
      </c>
      <c r="K14" s="204" t="str">
        <f>'1.  LRAMVA Summary'!F52</f>
        <v>GS &gt; 50 to 4,999 Kw</v>
      </c>
      <c r="L14" s="204" t="str">
        <f>'1.  LRAMVA Summary'!G52</f>
        <v>Street Lighting</v>
      </c>
      <c r="M14" s="204" t="str">
        <f>'1.  LRAMVA Summary'!H52</f>
        <v>Unmetered Scattered Load</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6.0203349791666666E-2</v>
      </c>
      <c r="J16" s="211">
        <f>SUM('1.  LRAMVA Summary'!E$54:E$55)*(MONTH($E16)-1)/12*$H16</f>
        <v>4.9496737499999995E-3</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6.515302354166666E-2</v>
      </c>
    </row>
    <row r="17" spans="2:23" s="9" customFormat="1">
      <c r="B17" s="213" t="s">
        <v>46</v>
      </c>
      <c r="C17" s="213">
        <v>1.47E-2</v>
      </c>
      <c r="D17" s="206"/>
      <c r="E17" s="207">
        <v>40603</v>
      </c>
      <c r="F17" s="208">
        <v>2011</v>
      </c>
      <c r="G17" s="209" t="s">
        <v>65</v>
      </c>
      <c r="H17" s="210">
        <f>C$15/12</f>
        <v>1.225E-3</v>
      </c>
      <c r="I17" s="211">
        <f>SUM('1.  LRAMVA Summary'!D$54:D$55)*(MONTH($E17)-1)/12*$H17</f>
        <v>0.12040669958333333</v>
      </c>
      <c r="J17" s="211">
        <f>SUM('1.  LRAMVA Summary'!E$54:E$55)*(MONTH($E17)-1)/12*$H17</f>
        <v>9.8993474999999991E-3</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0.13030604708333332</v>
      </c>
    </row>
    <row r="18" spans="2:23" s="9" customFormat="1">
      <c r="B18" s="213" t="s">
        <v>47</v>
      </c>
      <c r="C18" s="213">
        <v>1.47E-2</v>
      </c>
      <c r="D18" s="206"/>
      <c r="E18" s="214">
        <v>40634</v>
      </c>
      <c r="F18" s="208">
        <v>2011</v>
      </c>
      <c r="G18" s="215" t="s">
        <v>66</v>
      </c>
      <c r="H18" s="210">
        <f>C$16/12</f>
        <v>1.225E-3</v>
      </c>
      <c r="I18" s="211">
        <f>SUM('1.  LRAMVA Summary'!D$54:D$55)*(MONTH($E18)-1)/12*$H18</f>
        <v>0.180610049375</v>
      </c>
      <c r="J18" s="211">
        <f>SUM('1.  LRAMVA Summary'!E$54:E$55)*(MONTH($E18)-1)/12*$H18</f>
        <v>1.4849021249999997E-2</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0.19545907062500001</v>
      </c>
    </row>
    <row r="19" spans="2:23" s="9" customFormat="1">
      <c r="B19" s="213" t="s">
        <v>48</v>
      </c>
      <c r="C19" s="213">
        <v>1.47E-2</v>
      </c>
      <c r="D19" s="206"/>
      <c r="E19" s="214">
        <v>40664</v>
      </c>
      <c r="F19" s="208">
        <v>2011</v>
      </c>
      <c r="G19" s="215" t="s">
        <v>66</v>
      </c>
      <c r="H19" s="210">
        <f>C$16/12</f>
        <v>1.225E-3</v>
      </c>
      <c r="I19" s="211">
        <f>SUM('1.  LRAMVA Summary'!D$54:D$55)*(MONTH($E19)-1)/12*$H19</f>
        <v>0.24081339916666666</v>
      </c>
      <c r="J19" s="211">
        <f>SUM('1.  LRAMVA Summary'!E$54:E$55)*(MONTH($E19)-1)/12*$H19</f>
        <v>1.9798694999999998E-2</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0.26061209416666664</v>
      </c>
    </row>
    <row r="20" spans="2:23" s="9" customFormat="1">
      <c r="B20" s="213" t="s">
        <v>49</v>
      </c>
      <c r="C20" s="213">
        <v>1.47E-2</v>
      </c>
      <c r="D20" s="206"/>
      <c r="E20" s="214">
        <v>40695</v>
      </c>
      <c r="F20" s="208">
        <v>2011</v>
      </c>
      <c r="G20" s="215" t="s">
        <v>66</v>
      </c>
      <c r="H20" s="210">
        <f>C$16/12</f>
        <v>1.225E-3</v>
      </c>
      <c r="I20" s="211">
        <f>SUM('1.  LRAMVA Summary'!D$54:D$55)*(MONTH($E20)-1)/12*$H20</f>
        <v>0.30101674895833336</v>
      </c>
      <c r="J20" s="211">
        <f>SUM('1.  LRAMVA Summary'!E$54:E$55)*(MONTH($E20)-1)/12*$H20</f>
        <v>2.4748368749999996E-2</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0.32576511770833333</v>
      </c>
    </row>
    <row r="21" spans="2:23" s="9" customFormat="1">
      <c r="B21" s="213" t="s">
        <v>50</v>
      </c>
      <c r="C21" s="213">
        <v>1.47E-2</v>
      </c>
      <c r="D21" s="206"/>
      <c r="E21" s="214">
        <v>40725</v>
      </c>
      <c r="F21" s="208">
        <v>2011</v>
      </c>
      <c r="G21" s="215" t="s">
        <v>68</v>
      </c>
      <c r="H21" s="210">
        <f>C$17/12</f>
        <v>1.225E-3</v>
      </c>
      <c r="I21" s="211">
        <f>SUM('1.  LRAMVA Summary'!D$54:D$55)*(MONTH($E21)-1)/12*$H21</f>
        <v>0.36122009875</v>
      </c>
      <c r="J21" s="211">
        <f>SUM('1.  LRAMVA Summary'!E$54:E$55)*(MONTH($E21)-1)/12*$H21</f>
        <v>2.9698042499999994E-2</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0.39091814125000002</v>
      </c>
    </row>
    <row r="22" spans="2:23" s="9" customFormat="1">
      <c r="B22" s="213" t="s">
        <v>51</v>
      </c>
      <c r="C22" s="213">
        <v>1.47E-2</v>
      </c>
      <c r="D22" s="206"/>
      <c r="E22" s="214">
        <v>40756</v>
      </c>
      <c r="F22" s="208">
        <v>2011</v>
      </c>
      <c r="G22" s="215" t="s">
        <v>68</v>
      </c>
      <c r="H22" s="210">
        <f>C$17/12</f>
        <v>1.225E-3</v>
      </c>
      <c r="I22" s="211">
        <f>SUM('1.  LRAMVA Summary'!D$54:D$55)*(MONTH($E22)-1)/12*$H22</f>
        <v>0.42142344854166663</v>
      </c>
      <c r="J22" s="211">
        <f>SUM('1.  LRAMVA Summary'!E$54:E$55)*(MONTH($E22)-1)/12*$H22</f>
        <v>3.4647716249999995E-2</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0.45607116479166665</v>
      </c>
    </row>
    <row r="23" spans="2:23" s="9" customFormat="1">
      <c r="B23" s="213" t="s">
        <v>52</v>
      </c>
      <c r="C23" s="213">
        <v>1.47E-2</v>
      </c>
      <c r="D23" s="206"/>
      <c r="E23" s="214">
        <v>40787</v>
      </c>
      <c r="F23" s="208">
        <v>2011</v>
      </c>
      <c r="G23" s="215" t="s">
        <v>68</v>
      </c>
      <c r="H23" s="210">
        <f>C$17/12</f>
        <v>1.225E-3</v>
      </c>
      <c r="I23" s="211">
        <f>SUM('1.  LRAMVA Summary'!D$54:D$55)*(MONTH($E23)-1)/12*$H23</f>
        <v>0.48162679833333333</v>
      </c>
      <c r="J23" s="211">
        <f>SUM('1.  LRAMVA Summary'!E$54:E$55)*(MONTH($E23)-1)/12*$H23</f>
        <v>3.9597389999999996E-2</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0.52122418833333328</v>
      </c>
    </row>
    <row r="24" spans="2:23" s="9" customFormat="1">
      <c r="B24" s="213" t="s">
        <v>53</v>
      </c>
      <c r="C24" s="213">
        <v>1.47E-2</v>
      </c>
      <c r="D24" s="206"/>
      <c r="E24" s="214">
        <v>40817</v>
      </c>
      <c r="F24" s="208">
        <v>2011</v>
      </c>
      <c r="G24" s="215" t="s">
        <v>69</v>
      </c>
      <c r="H24" s="210">
        <f>C$18/12</f>
        <v>1.225E-3</v>
      </c>
      <c r="I24" s="211">
        <f>SUM('1.  LRAMVA Summary'!D$54:D$55)*(MONTH($E24)-1)/12*$H24</f>
        <v>0.54183014812500008</v>
      </c>
      <c r="J24" s="211">
        <f>SUM('1.  LRAMVA Summary'!E$54:E$55)*(MONTH($E24)-1)/12*$H24</f>
        <v>4.4547063749999997E-2</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0.58637721187500003</v>
      </c>
    </row>
    <row r="25" spans="2:23" s="9" customFormat="1">
      <c r="B25" s="213" t="s">
        <v>54</v>
      </c>
      <c r="C25" s="213">
        <v>1.47E-2</v>
      </c>
      <c r="D25" s="206"/>
      <c r="E25" s="214">
        <v>40848</v>
      </c>
      <c r="F25" s="208">
        <v>2011</v>
      </c>
      <c r="G25" s="215" t="s">
        <v>69</v>
      </c>
      <c r="H25" s="210">
        <f>C$18/12</f>
        <v>1.225E-3</v>
      </c>
      <c r="I25" s="211">
        <f>SUM('1.  LRAMVA Summary'!D$54:D$55)*(MONTH($E25)-1)/12*$H25</f>
        <v>0.60203349791666672</v>
      </c>
      <c r="J25" s="211">
        <f>SUM('1.  LRAMVA Summary'!E$54:E$55)*(MONTH($E25)-1)/12*$H25</f>
        <v>4.9496737499999992E-2</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0.65153023541666666</v>
      </c>
    </row>
    <row r="26" spans="2:23" s="9" customFormat="1">
      <c r="B26" s="213" t="s">
        <v>55</v>
      </c>
      <c r="C26" s="213">
        <v>1.47E-2</v>
      </c>
      <c r="D26" s="206"/>
      <c r="E26" s="214">
        <v>40878</v>
      </c>
      <c r="F26" s="208">
        <v>2011</v>
      </c>
      <c r="G26" s="215" t="s">
        <v>69</v>
      </c>
      <c r="H26" s="210">
        <f>C$18/12</f>
        <v>1.225E-3</v>
      </c>
      <c r="I26" s="211">
        <f>SUM('1.  LRAMVA Summary'!D$54:D$55)*(MONTH($E26)-1)/12*$H26</f>
        <v>0.66223684770833324</v>
      </c>
      <c r="J26" s="211">
        <f>SUM('1.  LRAMVA Summary'!E$54:E$55)*(MONTH($E26)-1)/12*$H26</f>
        <v>5.4446411249999986E-2</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0.71668325895833318</v>
      </c>
    </row>
    <row r="27" spans="2:23" s="9" customFormat="1" ht="15.75" thickBot="1">
      <c r="B27" s="213" t="s">
        <v>56</v>
      </c>
      <c r="C27" s="213">
        <v>1.47E-2</v>
      </c>
      <c r="D27" s="206"/>
      <c r="E27" s="216" t="s">
        <v>460</v>
      </c>
      <c r="F27" s="216"/>
      <c r="G27" s="217"/>
      <c r="H27" s="218"/>
      <c r="I27" s="219">
        <f>SUM(I15:I26)</f>
        <v>3.9734210862499997</v>
      </c>
      <c r="J27" s="219">
        <f t="shared" ref="J27:O27" si="1">SUM(J15:J26)</f>
        <v>0.32667846749999996</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4.30009955375</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3.9734210862499997</v>
      </c>
      <c r="J29" s="228">
        <f t="shared" ref="J29:M29" si="3">J27+J28</f>
        <v>0.32667846749999996</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4.30009955375</v>
      </c>
    </row>
    <row r="30" spans="2:23" s="9" customFormat="1">
      <c r="B30" s="213" t="s">
        <v>59</v>
      </c>
      <c r="C30" s="213">
        <v>1.47E-2</v>
      </c>
      <c r="D30" s="206"/>
      <c r="E30" s="214">
        <v>40909</v>
      </c>
      <c r="F30" s="214" t="s">
        <v>178</v>
      </c>
      <c r="G30" s="215" t="s">
        <v>65</v>
      </c>
      <c r="H30" s="229">
        <f>C$19/12</f>
        <v>1.225E-3</v>
      </c>
      <c r="I30" s="230">
        <f>(SUM('1.  LRAMVA Summary'!D$54:D$56)+SUM('1.  LRAMVA Summary'!D$57:D$58)*(MONTH($E30)-1)/12)*$H30</f>
        <v>-3.5524999999438475E-6</v>
      </c>
      <c r="J30" s="230">
        <f>(SUM('1.  LRAMVA Summary'!E$54:E$56)+SUM('1.  LRAMVA Summary'!E$57:E$58)*(MONTH($E30)-1)/12)*$H30</f>
        <v>-4.1650000000077012E-6</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-7.7174999999515482E-6</v>
      </c>
    </row>
    <row r="31" spans="2:23" s="9" customFormat="1">
      <c r="B31" s="213" t="s">
        <v>60</v>
      </c>
      <c r="C31" s="213">
        <v>1.47E-2</v>
      </c>
      <c r="D31" s="206"/>
      <c r="E31" s="214">
        <v>40940</v>
      </c>
      <c r="F31" s="214" t="s">
        <v>178</v>
      </c>
      <c r="G31" s="215" t="s">
        <v>65</v>
      </c>
      <c r="H31" s="229">
        <f>C$19/12</f>
        <v>1.225E-3</v>
      </c>
      <c r="I31" s="230">
        <f>(SUM('1.  LRAMVA Summary'!D$54:D$56)+SUM('1.  LRAMVA Summary'!D$57:D$58)*(MONTH($E31)-1)/12)*$H31</f>
        <v>9.7605731876276344E-2</v>
      </c>
      <c r="J31" s="230">
        <f>(SUM('1.  LRAMVA Summary'!E$54:E$56)+SUM('1.  LRAMVA Summary'!E$57:E$58)*(MONTH($E31)-1)/12)*$H31</f>
        <v>4.8068169640796604E-2</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0.14567390151707293</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0.19521501625255264</v>
      </c>
      <c r="J32" s="230">
        <f>(SUM('1.  LRAMVA Summary'!E$54:E$56)+SUM('1.  LRAMVA Summary'!E$57:E$58)*(MONTH($E32)-1)/12)*$H32</f>
        <v>9.6140504281593209E-2</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0.29135552053414582</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0.29282430062882897</v>
      </c>
      <c r="J33" s="230">
        <f>(SUM('1.  LRAMVA Summary'!E$54:E$56)+SUM('1.  LRAMVA Summary'!E$57:E$58)*(MONTH($E33)-1)/12)*$H33</f>
        <v>0.14421283892238984</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0.43703713955121881</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0.39043358500510522</v>
      </c>
      <c r="J34" s="230">
        <f>(SUM('1.  LRAMVA Summary'!E$54:E$56)+SUM('1.  LRAMVA Summary'!E$57:E$58)*(MONTH($E34)-1)/12)*$H34</f>
        <v>0.19228517356318645</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0.58271875856829169</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0.48804286938138153</v>
      </c>
      <c r="J35" s="230">
        <f>(SUM('1.  LRAMVA Summary'!E$54:E$56)+SUM('1.  LRAMVA Summary'!E$57:E$58)*(MONTH($E35)-1)/12)*$H35</f>
        <v>0.24035750820398308</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0.72840037758536458</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0.58565215375765789</v>
      </c>
      <c r="J36" s="230">
        <f>(SUM('1.  LRAMVA Summary'!E$54:E$56)+SUM('1.  LRAMVA Summary'!E$57:E$58)*(MONTH($E36)-1)/12)*$H36</f>
        <v>0.28842984284477968</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0.87408199660243757</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0.68326143813393414</v>
      </c>
      <c r="J37" s="230">
        <f>(SUM('1.  LRAMVA Summary'!E$54:E$56)+SUM('1.  LRAMVA Summary'!E$57:E$58)*(MONTH($E37)-1)/12)*$H37</f>
        <v>0.33650217748557637</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1.0197636156195105</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0.78087072251021039</v>
      </c>
      <c r="J38" s="230">
        <f>(SUM('1.  LRAMVA Summary'!E$54:E$56)+SUM('1.  LRAMVA Summary'!E$57:E$58)*(MONTH($E38)-1)/12)*$H38</f>
        <v>0.38457451212637289</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1.1654452346365833</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0.87848000688648675</v>
      </c>
      <c r="J39" s="230">
        <f>(SUM('1.  LRAMVA Summary'!E$54:E$56)+SUM('1.  LRAMVA Summary'!E$57:E$58)*(MONTH($E39)-1)/12)*$H39</f>
        <v>0.43264684676716952</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1.3111268536536562</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0.976089291262763</v>
      </c>
      <c r="J40" s="230">
        <f>(SUM('1.  LRAMVA Summary'!E$54:E$56)+SUM('1.  LRAMVA Summary'!E$57:E$58)*(MONTH($E40)-1)/12)*$H40</f>
        <v>0.48071918140796616</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1.4568084726707291</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1.0736985756390394</v>
      </c>
      <c r="J41" s="230">
        <f>(SUM('1.  LRAMVA Summary'!E$54:E$56)+SUM('1.  LRAMVA Summary'!E$57:E$58)*(MONTH($E41)-1)/12)*$H41</f>
        <v>0.52879151604876284</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1.6024900916878022</v>
      </c>
    </row>
    <row r="42" spans="2:23" s="9" customFormat="1" ht="15.75" thickBot="1">
      <c r="B42" s="213" t="s">
        <v>80</v>
      </c>
      <c r="C42" s="730">
        <v>1.4999999999999999E-2</v>
      </c>
      <c r="D42" s="206"/>
      <c r="E42" s="216" t="s">
        <v>461</v>
      </c>
      <c r="F42" s="216"/>
      <c r="G42" s="217"/>
      <c r="H42" s="234"/>
      <c r="I42" s="219">
        <f>SUM(I29:I41)</f>
        <v>10.415591225084235</v>
      </c>
      <c r="J42" s="219">
        <f t="shared" ref="J42:O42" si="6">SUM(J29:J41)</f>
        <v>3.4994025737925765</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13.914993798876813</v>
      </c>
    </row>
    <row r="43" spans="2:23" s="9" customFormat="1" ht="15.7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425</v>
      </c>
      <c r="F44" s="225"/>
      <c r="G44" s="226"/>
      <c r="H44" s="227"/>
      <c r="I44" s="228">
        <f t="shared" ref="I44:O44" si="8">I42+I43</f>
        <v>10.415591225084235</v>
      </c>
      <c r="J44" s="228">
        <f t="shared" si="8"/>
        <v>3.4994025737925765</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13.914993798876813</v>
      </c>
    </row>
    <row r="45" spans="2:23" s="9" customFormat="1">
      <c r="B45" s="213" t="s">
        <v>83</v>
      </c>
      <c r="C45" s="730">
        <v>1.89E-2</v>
      </c>
      <c r="D45" s="206"/>
      <c r="E45" s="214">
        <v>41275</v>
      </c>
      <c r="F45" s="214" t="s">
        <v>179</v>
      </c>
      <c r="G45" s="215" t="s">
        <v>65</v>
      </c>
      <c r="H45" s="232">
        <f>C$23/12</f>
        <v>1.225E-3</v>
      </c>
      <c r="I45" s="230">
        <f>(SUM('1.  LRAMVA Summary'!D$54:D$59)+SUM('1.  LRAMVA Summary'!D$60:D$61)*(MONTH($E45)-1)/12)*$H45</f>
        <v>-3.8998468433248944E-7</v>
      </c>
      <c r="J45" s="230">
        <f>(SUM('1.  LRAMVA Summary'!E$54:E$59)+SUM('1.  LRAMVA Summary'!E$60:E$61)*(MONTH($E45)-1)/12)*$H45</f>
        <v>-8.9931044060307378E-7</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-1.2892951249355633E-6</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-0.37731740484976084</v>
      </c>
      <c r="J46" s="230">
        <f>(SUM('1.  LRAMVA Summary'!E$54:E$59)+SUM('1.  LRAMVA Summary'!E$60:E$61)*(MONTH($E46)-1)/12)*$H46</f>
        <v>4.0914038191585768E-2</v>
      </c>
      <c r="K46" s="230">
        <f>(SUM('1.  LRAMVA Summary'!F$54:F$59)+SUM('1.  LRAMVA Summary'!F$60:F$61)*(MONTH($E46)-1)/12)*$H46</f>
        <v>-0.13294537083333335</v>
      </c>
      <c r="L46" s="230">
        <f>(SUM('1.  LRAMVA Summary'!G$54:G$59)+SUM('1.  LRAMVA Summary'!G$60:G$61)*(MONTH($E46)-1)/12)*$H46</f>
        <v>-6.2383859999999999E-2</v>
      </c>
      <c r="M46" s="230">
        <f>(SUM('1.  LRAMVA Summary'!H$54:H$59)+SUM('1.  LRAMVA Summary'!H$60:H$61)*(MONTH($E46)-1)/12)*$H46</f>
        <v>-1.6292499999999996E-4</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-0.5318955224915084</v>
      </c>
    </row>
    <row r="47" spans="2:23" s="9" customFormat="1">
      <c r="B47" s="213" t="s">
        <v>85</v>
      </c>
      <c r="C47" s="746">
        <v>2.4500000000000001E-2</v>
      </c>
      <c r="D47" s="206"/>
      <c r="E47" s="214">
        <v>41334</v>
      </c>
      <c r="F47" s="214" t="s">
        <v>179</v>
      </c>
      <c r="G47" s="215" t="s">
        <v>65</v>
      </c>
      <c r="H47" s="229">
        <f>C$23/12</f>
        <v>1.225E-3</v>
      </c>
      <c r="I47" s="230">
        <f>(SUM('1.  LRAMVA Summary'!D$54:D$59)+SUM('1.  LRAMVA Summary'!D$60:D$61)*(MONTH($E47)-1)/12)*$H47</f>
        <v>-0.75463441971483736</v>
      </c>
      <c r="J47" s="230">
        <f>(SUM('1.  LRAMVA Summary'!E$54:E$59)+SUM('1.  LRAMVA Summary'!E$60:E$61)*(MONTH($E47)-1)/12)*$H47</f>
        <v>8.1828975693612138E-2</v>
      </c>
      <c r="K47" s="230">
        <f>(SUM('1.  LRAMVA Summary'!F$54:F$59)+SUM('1.  LRAMVA Summary'!F$60:F$61)*(MONTH($E47)-1)/12)*$H47</f>
        <v>-0.26589074166666671</v>
      </c>
      <c r="L47" s="230">
        <f>(SUM('1.  LRAMVA Summary'!G$54:G$59)+SUM('1.  LRAMVA Summary'!G$60:G$61)*(MONTH($E47)-1)/12)*$H47</f>
        <v>-0.12476772</v>
      </c>
      <c r="M47" s="230">
        <f>(SUM('1.  LRAMVA Summary'!H$54:H$59)+SUM('1.  LRAMVA Summary'!H$60:H$61)*(MONTH($E47)-1)/12)*$H47</f>
        <v>-3.2584999999999992E-4</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-1.0637897556878919</v>
      </c>
    </row>
    <row r="48" spans="2:23" s="9" customFormat="1">
      <c r="B48" s="213" t="s">
        <v>86</v>
      </c>
      <c r="C48" s="746">
        <v>2.18E-2</v>
      </c>
      <c r="D48" s="206"/>
      <c r="E48" s="214">
        <v>41365</v>
      </c>
      <c r="F48" s="214" t="s">
        <v>179</v>
      </c>
      <c r="G48" s="215" t="s">
        <v>66</v>
      </c>
      <c r="H48" s="232">
        <f>C$24/12</f>
        <v>1.225E-3</v>
      </c>
      <c r="I48" s="230">
        <f>(SUM('1.  LRAMVA Summary'!D$54:D$59)+SUM('1.  LRAMVA Summary'!D$60:D$61)*(MONTH($E48)-1)/12)*$H48</f>
        <v>-1.1319514345799138</v>
      </c>
      <c r="J48" s="230">
        <f>(SUM('1.  LRAMVA Summary'!E$54:E$59)+SUM('1.  LRAMVA Summary'!E$60:E$61)*(MONTH($E48)-1)/12)*$H48</f>
        <v>0.12274391319563853</v>
      </c>
      <c r="K48" s="230">
        <f>(SUM('1.  LRAMVA Summary'!F$54:F$59)+SUM('1.  LRAMVA Summary'!F$60:F$61)*(MONTH($E48)-1)/12)*$H48</f>
        <v>-0.39883611250000001</v>
      </c>
      <c r="L48" s="230">
        <f>(SUM('1.  LRAMVA Summary'!G$54:G$59)+SUM('1.  LRAMVA Summary'!G$60:G$61)*(MONTH($E48)-1)/12)*$H48</f>
        <v>-0.18715158000000001</v>
      </c>
      <c r="M48" s="230">
        <f>(SUM('1.  LRAMVA Summary'!H$54:H$59)+SUM('1.  LRAMVA Summary'!H$60:H$61)*(MONTH($E48)-1)/12)*$H48</f>
        <v>-4.88775E-4</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-1.5956839888842753</v>
      </c>
    </row>
    <row r="49" spans="1:23" s="9" customFormat="1">
      <c r="B49" s="213" t="s">
        <v>87</v>
      </c>
      <c r="C49" s="746">
        <v>2.18E-2</v>
      </c>
      <c r="D49" s="206"/>
      <c r="E49" s="214">
        <v>41395</v>
      </c>
      <c r="F49" s="214" t="s">
        <v>179</v>
      </c>
      <c r="G49" s="215" t="s">
        <v>66</v>
      </c>
      <c r="H49" s="229">
        <f>C$24/12</f>
        <v>1.225E-3</v>
      </c>
      <c r="I49" s="230">
        <f>(SUM('1.  LRAMVA Summary'!D$54:D$59)+SUM('1.  LRAMVA Summary'!D$60:D$61)*(MONTH($E49)-1)/12)*$H49</f>
        <v>-1.5092684494449904</v>
      </c>
      <c r="J49" s="230">
        <f>(SUM('1.  LRAMVA Summary'!E$54:E$59)+SUM('1.  LRAMVA Summary'!E$60:E$61)*(MONTH($E49)-1)/12)*$H49</f>
        <v>0.16365885069766489</v>
      </c>
      <c r="K49" s="230">
        <f>(SUM('1.  LRAMVA Summary'!F$54:F$59)+SUM('1.  LRAMVA Summary'!F$60:F$61)*(MONTH($E49)-1)/12)*$H49</f>
        <v>-0.53178148333333342</v>
      </c>
      <c r="L49" s="230">
        <f>(SUM('1.  LRAMVA Summary'!G$54:G$59)+SUM('1.  LRAMVA Summary'!G$60:G$61)*(MONTH($E49)-1)/12)*$H49</f>
        <v>-0.24953544</v>
      </c>
      <c r="M49" s="230">
        <f>(SUM('1.  LRAMVA Summary'!H$54:H$59)+SUM('1.  LRAMVA Summary'!H$60:H$61)*(MONTH($E49)-1)/12)*$H49</f>
        <v>-6.5169999999999985E-4</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-2.1275782220806589</v>
      </c>
    </row>
    <row r="50" spans="1:23" s="9" customFormat="1">
      <c r="B50" s="213" t="s">
        <v>88</v>
      </c>
      <c r="C50" s="746">
        <v>2.18E-2</v>
      </c>
      <c r="D50" s="206"/>
      <c r="E50" s="214">
        <v>41426</v>
      </c>
      <c r="F50" s="214" t="s">
        <v>179</v>
      </c>
      <c r="G50" s="215" t="s">
        <v>66</v>
      </c>
      <c r="H50" s="229">
        <f>C$24/12</f>
        <v>1.225E-3</v>
      </c>
      <c r="I50" s="230">
        <f>(SUM('1.  LRAMVA Summary'!D$54:D$59)+SUM('1.  LRAMVA Summary'!D$60:D$61)*(MONTH($E50)-1)/12)*$H50</f>
        <v>-1.8865854643100668</v>
      </c>
      <c r="J50" s="230">
        <f>(SUM('1.  LRAMVA Summary'!E$54:E$59)+SUM('1.  LRAMVA Summary'!E$60:E$61)*(MONTH($E50)-1)/12)*$H50</f>
        <v>0.2045737881996913</v>
      </c>
      <c r="K50" s="230">
        <f>(SUM('1.  LRAMVA Summary'!F$54:F$59)+SUM('1.  LRAMVA Summary'!F$60:F$61)*(MONTH($E50)-1)/12)*$H50</f>
        <v>-0.66472685416666666</v>
      </c>
      <c r="L50" s="230">
        <f>(SUM('1.  LRAMVA Summary'!G$54:G$59)+SUM('1.  LRAMVA Summary'!G$60:G$61)*(MONTH($E50)-1)/12)*$H50</f>
        <v>-0.31191930000000001</v>
      </c>
      <c r="M50" s="230">
        <f>(SUM('1.  LRAMVA Summary'!H$54:H$59)+SUM('1.  LRAMVA Summary'!H$60:H$61)*(MONTH($E50)-1)/12)*$H50</f>
        <v>-8.1462499999999992E-4</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-2.6594724552770419</v>
      </c>
    </row>
    <row r="51" spans="1:23" s="9" customFormat="1">
      <c r="B51" s="213" t="s">
        <v>89</v>
      </c>
      <c r="C51" s="746">
        <v>2.18E-2</v>
      </c>
      <c r="D51" s="206"/>
      <c r="E51" s="214">
        <v>41456</v>
      </c>
      <c r="F51" s="214" t="s">
        <v>179</v>
      </c>
      <c r="G51" s="215" t="s">
        <v>68</v>
      </c>
      <c r="H51" s="232">
        <f>C$25/12</f>
        <v>1.225E-3</v>
      </c>
      <c r="I51" s="230">
        <f>(SUM('1.  LRAMVA Summary'!D$54:D$59)+SUM('1.  LRAMVA Summary'!D$60:D$61)*(MONTH($E51)-1)/12)*$H51</f>
        <v>-2.263902479175143</v>
      </c>
      <c r="J51" s="230">
        <f>(SUM('1.  LRAMVA Summary'!E$54:E$59)+SUM('1.  LRAMVA Summary'!E$60:E$61)*(MONTH($E51)-1)/12)*$H51</f>
        <v>0.24548872570171765</v>
      </c>
      <c r="K51" s="230">
        <f>(SUM('1.  LRAMVA Summary'!F$54:F$59)+SUM('1.  LRAMVA Summary'!F$60:F$61)*(MONTH($E51)-1)/12)*$H51</f>
        <v>-0.79767222500000001</v>
      </c>
      <c r="L51" s="230">
        <f>(SUM('1.  LRAMVA Summary'!G$54:G$59)+SUM('1.  LRAMVA Summary'!G$60:G$61)*(MONTH($E51)-1)/12)*$H51</f>
        <v>-0.37430316000000002</v>
      </c>
      <c r="M51" s="230">
        <f>(SUM('1.  LRAMVA Summary'!H$54:H$59)+SUM('1.  LRAMVA Summary'!H$60:H$61)*(MONTH($E51)-1)/12)*$H51</f>
        <v>-9.7754999999999999E-4</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-3.1913666884734253</v>
      </c>
    </row>
    <row r="52" spans="1:23" s="9" customFormat="1">
      <c r="B52" s="213" t="s">
        <v>91</v>
      </c>
      <c r="C52" s="746">
        <v>2.18E-2</v>
      </c>
      <c r="D52" s="206"/>
      <c r="E52" s="214">
        <v>41487</v>
      </c>
      <c r="F52" s="214" t="s">
        <v>179</v>
      </c>
      <c r="G52" s="215" t="s">
        <v>68</v>
      </c>
      <c r="H52" s="229">
        <f>C$25/12</f>
        <v>1.225E-3</v>
      </c>
      <c r="I52" s="230">
        <f>(SUM('1.  LRAMVA Summary'!D$54:D$59)+SUM('1.  LRAMVA Summary'!D$60:D$61)*(MONTH($E52)-1)/12)*$H52</f>
        <v>-2.6412194940402194</v>
      </c>
      <c r="J52" s="230">
        <f>(SUM('1.  LRAMVA Summary'!E$54:E$59)+SUM('1.  LRAMVA Summary'!E$60:E$61)*(MONTH($E52)-1)/12)*$H52</f>
        <v>0.286403663203744</v>
      </c>
      <c r="K52" s="230">
        <f>(SUM('1.  LRAMVA Summary'!F$54:F$59)+SUM('1.  LRAMVA Summary'!F$60:F$61)*(MONTH($E52)-1)/12)*$H52</f>
        <v>-0.93061759583333337</v>
      </c>
      <c r="L52" s="230">
        <f>(SUM('1.  LRAMVA Summary'!G$54:G$59)+SUM('1.  LRAMVA Summary'!G$60:G$61)*(MONTH($E52)-1)/12)*$H52</f>
        <v>-0.43668701999999998</v>
      </c>
      <c r="M52" s="230">
        <f>(SUM('1.  LRAMVA Summary'!H$54:H$59)+SUM('1.  LRAMVA Summary'!H$60:H$61)*(MONTH($E52)-1)/12)*$H52</f>
        <v>-1.140475E-3</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-3.7232609216698092</v>
      </c>
    </row>
    <row r="53" spans="1:23" s="9" customFormat="1">
      <c r="B53" s="213" t="s">
        <v>90</v>
      </c>
      <c r="C53" s="746">
        <v>5.7000000000000002E-3</v>
      </c>
      <c r="D53" s="206"/>
      <c r="E53" s="214">
        <v>41518</v>
      </c>
      <c r="F53" s="214" t="s">
        <v>179</v>
      </c>
      <c r="G53" s="215" t="s">
        <v>68</v>
      </c>
      <c r="H53" s="229">
        <f>C$25/12</f>
        <v>1.225E-3</v>
      </c>
      <c r="I53" s="230">
        <f>(SUM('1.  LRAMVA Summary'!D$54:D$59)+SUM('1.  LRAMVA Summary'!D$60:D$61)*(MONTH($E53)-1)/12)*$H53</f>
        <v>-3.0185365089052962</v>
      </c>
      <c r="J53" s="230">
        <f>(SUM('1.  LRAMVA Summary'!E$54:E$59)+SUM('1.  LRAMVA Summary'!E$60:E$61)*(MONTH($E53)-1)/12)*$H53</f>
        <v>0.3273186007057704</v>
      </c>
      <c r="K53" s="230">
        <f>(SUM('1.  LRAMVA Summary'!F$54:F$59)+SUM('1.  LRAMVA Summary'!F$60:F$61)*(MONTH($E53)-1)/12)*$H53</f>
        <v>-1.0635629666666668</v>
      </c>
      <c r="L53" s="230">
        <f>(SUM('1.  LRAMVA Summary'!G$54:G$59)+SUM('1.  LRAMVA Summary'!G$60:G$61)*(MONTH($E53)-1)/12)*$H53</f>
        <v>-0.49907087999999999</v>
      </c>
      <c r="M53" s="230">
        <f>(SUM('1.  LRAMVA Summary'!H$54:H$59)+SUM('1.  LRAMVA Summary'!H$60:H$61)*(MONTH($E53)-1)/12)*$H53</f>
        <v>-1.3033999999999997E-3</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-4.255155154866193</v>
      </c>
    </row>
    <row r="54" spans="1:23" s="9" customFormat="1">
      <c r="B54" s="235" t="s">
        <v>92</v>
      </c>
      <c r="C54" s="746">
        <v>5.7000000000000002E-3</v>
      </c>
      <c r="D54" s="206"/>
      <c r="E54" s="214">
        <v>41548</v>
      </c>
      <c r="F54" s="214" t="s">
        <v>179</v>
      </c>
      <c r="G54" s="215" t="s">
        <v>69</v>
      </c>
      <c r="H54" s="232">
        <f>C$26/12</f>
        <v>1.225E-3</v>
      </c>
      <c r="I54" s="230">
        <f>(SUM('1.  LRAMVA Summary'!D$54:D$59)+SUM('1.  LRAMVA Summary'!D$60:D$61)*(MONTH($E54)-1)/12)*$H54</f>
        <v>-3.3958535237703718</v>
      </c>
      <c r="J54" s="230">
        <f>(SUM('1.  LRAMVA Summary'!E$54:E$59)+SUM('1.  LRAMVA Summary'!E$60:E$61)*(MONTH($E54)-1)/12)*$H54</f>
        <v>0.36823353820779675</v>
      </c>
      <c r="K54" s="230">
        <f>(SUM('1.  LRAMVA Summary'!F$54:F$59)+SUM('1.  LRAMVA Summary'!F$60:F$61)*(MONTH($E54)-1)/12)*$H54</f>
        <v>-1.1965083375000001</v>
      </c>
      <c r="L54" s="230">
        <f>(SUM('1.  LRAMVA Summary'!G$54:G$59)+SUM('1.  LRAMVA Summary'!G$60:G$61)*(MONTH($E54)-1)/12)*$H54</f>
        <v>-0.56145474000000006</v>
      </c>
      <c r="M54" s="230">
        <f>(SUM('1.  LRAMVA Summary'!H$54:H$59)+SUM('1.  LRAMVA Summary'!H$60:H$61)*(MONTH($E54)-1)/12)*$H54</f>
        <v>-1.4663249999999997E-3</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-4.7870493880625755</v>
      </c>
    </row>
    <row r="55" spans="1:23" s="9" customFormat="1">
      <c r="B55" s="213" t="s">
        <v>707</v>
      </c>
      <c r="C55" s="746">
        <v>5.7000000000000002E-3</v>
      </c>
      <c r="D55" s="206"/>
      <c r="E55" s="214">
        <v>41579</v>
      </c>
      <c r="F55" s="214" t="s">
        <v>179</v>
      </c>
      <c r="G55" s="215" t="s">
        <v>69</v>
      </c>
      <c r="H55" s="229">
        <f>C$26/12</f>
        <v>1.225E-3</v>
      </c>
      <c r="I55" s="230">
        <f>(SUM('1.  LRAMVA Summary'!D$54:D$59)+SUM('1.  LRAMVA Summary'!D$60:D$61)*(MONTH($E55)-1)/12)*$H55</f>
        <v>-3.7731705386354486</v>
      </c>
      <c r="J55" s="230">
        <f>(SUM('1.  LRAMVA Summary'!E$54:E$59)+SUM('1.  LRAMVA Summary'!E$60:E$61)*(MONTH($E55)-1)/12)*$H55</f>
        <v>0.40914847570982316</v>
      </c>
      <c r="K55" s="230">
        <f>(SUM('1.  LRAMVA Summary'!F$54:F$59)+SUM('1.  LRAMVA Summary'!F$60:F$61)*(MONTH($E55)-1)/12)*$H55</f>
        <v>-1.3294537083333333</v>
      </c>
      <c r="L55" s="230">
        <f>(SUM('1.  LRAMVA Summary'!G$54:G$59)+SUM('1.  LRAMVA Summary'!G$60:G$61)*(MONTH($E55)-1)/12)*$H55</f>
        <v>-0.62383860000000002</v>
      </c>
      <c r="M55" s="230">
        <f>(SUM('1.  LRAMVA Summary'!H$54:H$59)+SUM('1.  LRAMVA Summary'!H$60:H$61)*(MONTH($E55)-1)/12)*$H55</f>
        <v>-1.6292499999999998E-3</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-5.318943621258958</v>
      </c>
    </row>
    <row r="56" spans="1:23" s="9" customFormat="1">
      <c r="B56" s="213" t="s">
        <v>708</v>
      </c>
      <c r="C56" s="746">
        <v>5.7000000000000002E-3</v>
      </c>
      <c r="D56" s="206"/>
      <c r="E56" s="214">
        <v>41609</v>
      </c>
      <c r="F56" s="214" t="s">
        <v>179</v>
      </c>
      <c r="G56" s="215" t="s">
        <v>69</v>
      </c>
      <c r="H56" s="229">
        <f>C$26/12</f>
        <v>1.225E-3</v>
      </c>
      <c r="I56" s="230">
        <f>(SUM('1.  LRAMVA Summary'!D$54:D$59)+SUM('1.  LRAMVA Summary'!D$60:D$61)*(MONTH($E56)-1)/12)*$H56</f>
        <v>-4.1504875535005255</v>
      </c>
      <c r="J56" s="230">
        <f>(SUM('1.  LRAMVA Summary'!E$54:E$59)+SUM('1.  LRAMVA Summary'!E$60:E$61)*(MONTH($E56)-1)/12)*$H56</f>
        <v>0.45006341321184951</v>
      </c>
      <c r="K56" s="230">
        <f>(SUM('1.  LRAMVA Summary'!F$54:F$59)+SUM('1.  LRAMVA Summary'!F$60:F$61)*(MONTH($E56)-1)/12)*$H56</f>
        <v>-1.4623990791666668</v>
      </c>
      <c r="L56" s="230">
        <f>(SUM('1.  LRAMVA Summary'!G$54:G$59)+SUM('1.  LRAMVA Summary'!G$60:G$61)*(MONTH($E56)-1)/12)*$H56</f>
        <v>-0.68622245999999998</v>
      </c>
      <c r="M56" s="230">
        <f>(SUM('1.  LRAMVA Summary'!H$54:H$59)+SUM('1.  LRAMVA Summary'!H$60:H$61)*(MONTH($E56)-1)/12)*$H56</f>
        <v>-1.7921749999999998E-3</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-5.8508378544553423</v>
      </c>
    </row>
    <row r="57" spans="1:23" s="9" customFormat="1" ht="15.75" thickBot="1">
      <c r="B57" s="213" t="s">
        <v>709</v>
      </c>
      <c r="C57" s="233">
        <v>5.7000000000000002E-3</v>
      </c>
      <c r="D57" s="206"/>
      <c r="E57" s="216" t="s">
        <v>462</v>
      </c>
      <c r="F57" s="216"/>
      <c r="G57" s="217"/>
      <c r="H57" s="218"/>
      <c r="I57" s="219">
        <f>SUM(I44:I56)</f>
        <v>-14.487336435827025</v>
      </c>
      <c r="J57" s="219">
        <f t="shared" ref="J57:O57" si="11">SUM(J44:J56)</f>
        <v>6.1997776572010297</v>
      </c>
      <c r="K57" s="219">
        <f t="shared" si="11"/>
        <v>-8.7743944750000011</v>
      </c>
      <c r="L57" s="219">
        <f t="shared" si="11"/>
        <v>-4.1173347599999994</v>
      </c>
      <c r="M57" s="219">
        <f t="shared" si="11"/>
        <v>-1.075305E-2</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-21.190041063625994</v>
      </c>
    </row>
    <row r="58" spans="1:23" s="9" customFormat="1" ht="15.75" thickTop="1">
      <c r="B58" s="235" t="s">
        <v>710</v>
      </c>
      <c r="C58" s="236">
        <v>5.7000000000000002E-3</v>
      </c>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711</v>
      </c>
      <c r="C59" s="233"/>
      <c r="D59" s="206"/>
      <c r="E59" s="225" t="s">
        <v>426</v>
      </c>
      <c r="F59" s="225"/>
      <c r="G59" s="226"/>
      <c r="H59" s="227"/>
      <c r="I59" s="228">
        <f t="shared" ref="I59:W59" si="13">I57+I58</f>
        <v>-14.487336435827025</v>
      </c>
      <c r="J59" s="228">
        <f t="shared" si="13"/>
        <v>6.1997776572010297</v>
      </c>
      <c r="K59" s="228">
        <f t="shared" si="13"/>
        <v>-8.7743944750000011</v>
      </c>
      <c r="L59" s="228">
        <f t="shared" si="13"/>
        <v>-4.1173347599999994</v>
      </c>
      <c r="M59" s="228">
        <f t="shared" si="13"/>
        <v>-1.075305E-2</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-21.190041063625994</v>
      </c>
    </row>
    <row r="60" spans="1:23" s="9" customFormat="1">
      <c r="B60" s="213" t="s">
        <v>712</v>
      </c>
      <c r="C60" s="233"/>
      <c r="D60" s="206"/>
      <c r="E60" s="214">
        <v>41640</v>
      </c>
      <c r="F60" s="214" t="s">
        <v>180</v>
      </c>
      <c r="G60" s="215" t="s">
        <v>65</v>
      </c>
      <c r="H60" s="232">
        <f>C$27/12</f>
        <v>1.225E-3</v>
      </c>
      <c r="I60" s="230">
        <f>(SUM('1.  LRAMVA Summary'!D$54:D$62)+SUM('1.  LRAMVA Summary'!D$63:D$64)*(MONTH($E60)-1)/12)*$H60</f>
        <v>-8.5683656022638393E-6</v>
      </c>
      <c r="J60" s="230">
        <f>(SUM('1.  LRAMVA Summary'!E$54:E$62)+SUM('1.  LRAMVA Summary'!E$63:E$64)*(MONTH($E60)-1)/12)*$H60</f>
        <v>-1.6492861241616197E-6</v>
      </c>
      <c r="K60" s="230">
        <f>(SUM('1.  LRAMVA Summary'!F$54:F$62)+SUM('1.  LRAMVA Summary'!F$63:F$64)*(MONTH($E60)-1)/12)*$H60</f>
        <v>-2.4500000002205977E-6</v>
      </c>
      <c r="L60" s="230">
        <f>(SUM('1.  LRAMVA Summary'!G$54:G$62)+SUM('1.  LRAMVA Summary'!G$63:G$64)*(MONTH($E60)-1)/12)*$H60</f>
        <v>3.4299999999745977E-6</v>
      </c>
      <c r="M60" s="230">
        <f>(SUM('1.  LRAMVA Summary'!H$54:H$62)+SUM('1.  LRAMVA Summary'!H$63:H$64)*(MONTH($E60)-1)/12)*$H60</f>
        <v>4.9000000000002758E-6</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-4.3376517266711842E-6</v>
      </c>
    </row>
    <row r="61" spans="1:23" s="9" customFormat="1">
      <c r="A61" s="28"/>
      <c r="B61" s="213" t="s">
        <v>713</v>
      </c>
      <c r="C61" s="233"/>
      <c r="E61" s="214">
        <v>41671</v>
      </c>
      <c r="F61" s="214" t="s">
        <v>180</v>
      </c>
      <c r="G61" s="215" t="s">
        <v>65</v>
      </c>
      <c r="H61" s="229">
        <f>C$27/12</f>
        <v>1.225E-3</v>
      </c>
      <c r="I61" s="230">
        <f>(SUM('1.  LRAMVA Summary'!D$54:D$62)+SUM('1.  LRAMVA Summary'!D$63:D$64)*(MONTH($E61)-1)/12)*$H61</f>
        <v>-0.12796040984039403</v>
      </c>
      <c r="J61" s="230">
        <f>(SUM('1.  LRAMVA Summary'!E$54:E$62)+SUM('1.  LRAMVA Summary'!E$63:E$64)*(MONTH($E61)-1)/12)*$H61</f>
        <v>8.2572152676741256E-2</v>
      </c>
      <c r="K61" s="230">
        <f>(SUM('1.  LRAMVA Summary'!F$54:F$62)+SUM('1.  LRAMVA Summary'!F$63:F$64)*(MONTH($E61)-1)/12)*$H61</f>
        <v>-0.10922037729166689</v>
      </c>
      <c r="L61" s="230">
        <f>(SUM('1.  LRAMVA Summary'!G$54:G$62)+SUM('1.  LRAMVA Summary'!G$63:G$64)*(MONTH($E61)-1)/12)*$H61</f>
        <v>-6.4030750000000025E-2</v>
      </c>
      <c r="M61" s="230">
        <f>(SUM('1.  LRAMVA Summary'!H$54:H$62)+SUM('1.  LRAMVA Summary'!H$63:H$64)*(MONTH($E61)-1)/12)*$H61</f>
        <v>-1.599645833333331E-4</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-0.21879934903865303</v>
      </c>
    </row>
    <row r="62" spans="1:23" s="9" customFormat="1">
      <c r="B62" s="235" t="s">
        <v>714</v>
      </c>
      <c r="C62" s="236"/>
      <c r="E62" s="214">
        <v>41699</v>
      </c>
      <c r="F62" s="214" t="s">
        <v>180</v>
      </c>
      <c r="G62" s="215" t="s">
        <v>65</v>
      </c>
      <c r="H62" s="229">
        <f>C$27/12</f>
        <v>1.225E-3</v>
      </c>
      <c r="I62" s="230">
        <f>(SUM('1.  LRAMVA Summary'!D$54:D$62)+SUM('1.  LRAMVA Summary'!D$63:D$64)*(MONTH($E62)-1)/12)*$H62</f>
        <v>-0.2559122513151858</v>
      </c>
      <c r="J62" s="230">
        <f>(SUM('1.  LRAMVA Summary'!E$54:E$62)+SUM('1.  LRAMVA Summary'!E$63:E$64)*(MONTH($E62)-1)/12)*$H62</f>
        <v>0.16514595463960666</v>
      </c>
      <c r="K62" s="230">
        <f>(SUM('1.  LRAMVA Summary'!F$54:F$62)+SUM('1.  LRAMVA Summary'!F$63:F$64)*(MONTH($E62)-1)/12)*$H62</f>
        <v>-0.21843830458333355</v>
      </c>
      <c r="L62" s="230">
        <f>(SUM('1.  LRAMVA Summary'!G$54:G$62)+SUM('1.  LRAMVA Summary'!G$63:G$64)*(MONTH($E62)-1)/12)*$H62</f>
        <v>-0.12806493000000002</v>
      </c>
      <c r="M62" s="230">
        <f>(SUM('1.  LRAMVA Summary'!H$54:H$62)+SUM('1.  LRAMVA Summary'!H$63:H$64)*(MONTH($E62)-1)/12)*$H62</f>
        <v>-3.2482916666666642E-4</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-0.43759436042557937</v>
      </c>
    </row>
    <row r="63" spans="1:23" s="9" customFormat="1">
      <c r="B63" s="213" t="s">
        <v>725</v>
      </c>
      <c r="C63" s="233"/>
      <c r="E63" s="214">
        <v>41730</v>
      </c>
      <c r="F63" s="214" t="s">
        <v>180</v>
      </c>
      <c r="G63" s="215" t="s">
        <v>66</v>
      </c>
      <c r="H63" s="232">
        <f>C$28/12</f>
        <v>1.225E-3</v>
      </c>
      <c r="I63" s="230">
        <f>(SUM('1.  LRAMVA Summary'!D$54:D$62)+SUM('1.  LRAMVA Summary'!D$63:D$64)*(MONTH($E63)-1)/12)*$H63</f>
        <v>-0.38386409278997757</v>
      </c>
      <c r="J63" s="230">
        <f>(SUM('1.  LRAMVA Summary'!E$54:E$62)+SUM('1.  LRAMVA Summary'!E$63:E$64)*(MONTH($E63)-1)/12)*$H63</f>
        <v>0.24771975660247209</v>
      </c>
      <c r="K63" s="230">
        <f>(SUM('1.  LRAMVA Summary'!F$54:F$62)+SUM('1.  LRAMVA Summary'!F$63:F$64)*(MONTH($E63)-1)/12)*$H63</f>
        <v>-0.32765623187500026</v>
      </c>
      <c r="L63" s="230">
        <f>(SUM('1.  LRAMVA Summary'!G$54:G$62)+SUM('1.  LRAMVA Summary'!G$63:G$64)*(MONTH($E63)-1)/12)*$H63</f>
        <v>-0.19209911000000002</v>
      </c>
      <c r="M63" s="230">
        <f>(SUM('1.  LRAMVA Summary'!H$54:H$62)+SUM('1.  LRAMVA Summary'!H$63:H$64)*(MONTH($E63)-1)/12)*$H63</f>
        <v>-4.8969374999999974E-4</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-0.65638937181250567</v>
      </c>
    </row>
    <row r="64" spans="1:23" s="9" customFormat="1">
      <c r="B64" s="213" t="s">
        <v>726</v>
      </c>
      <c r="C64" s="233"/>
      <c r="E64" s="214">
        <v>41760</v>
      </c>
      <c r="F64" s="214" t="s">
        <v>180</v>
      </c>
      <c r="G64" s="215" t="s">
        <v>66</v>
      </c>
      <c r="H64" s="229">
        <f>C$28/12</f>
        <v>1.225E-3</v>
      </c>
      <c r="I64" s="230">
        <f>(SUM('1.  LRAMVA Summary'!D$54:D$62)+SUM('1.  LRAMVA Summary'!D$63:D$64)*(MONTH($E64)-1)/12)*$H64</f>
        <v>-0.51181593426476935</v>
      </c>
      <c r="J64" s="230">
        <f>(SUM('1.  LRAMVA Summary'!E$54:E$62)+SUM('1.  LRAMVA Summary'!E$63:E$64)*(MONTH($E64)-1)/12)*$H64</f>
        <v>0.33029355856533749</v>
      </c>
      <c r="K64" s="230">
        <f>(SUM('1.  LRAMVA Summary'!F$54:F$62)+SUM('1.  LRAMVA Summary'!F$63:F$64)*(MONTH($E64)-1)/12)*$H64</f>
        <v>-0.43687415916666689</v>
      </c>
      <c r="L64" s="230">
        <f>(SUM('1.  LRAMVA Summary'!G$54:G$62)+SUM('1.  LRAMVA Summary'!G$63:G$64)*(MONTH($E64)-1)/12)*$H64</f>
        <v>-0.25613329000000001</v>
      </c>
      <c r="M64" s="230">
        <f>(SUM('1.  LRAMVA Summary'!H$54:H$62)+SUM('1.  LRAMVA Summary'!H$63:H$64)*(MONTH($E64)-1)/12)*$H64</f>
        <v>-6.5455833333333312E-4</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-0.87518438319943204</v>
      </c>
    </row>
    <row r="65" spans="2:23" s="9" customFormat="1">
      <c r="B65" s="213" t="s">
        <v>727</v>
      </c>
      <c r="C65" s="233"/>
      <c r="E65" s="214">
        <v>41791</v>
      </c>
      <c r="F65" s="214" t="s">
        <v>180</v>
      </c>
      <c r="G65" s="215" t="s">
        <v>66</v>
      </c>
      <c r="H65" s="229">
        <f>C$28/12</f>
        <v>1.225E-3</v>
      </c>
      <c r="I65" s="230">
        <f>(SUM('1.  LRAMVA Summary'!D$54:D$62)+SUM('1.  LRAMVA Summary'!D$63:D$64)*(MONTH($E65)-1)/12)*$H65</f>
        <v>-0.63976777573956112</v>
      </c>
      <c r="J65" s="230">
        <f>(SUM('1.  LRAMVA Summary'!E$54:E$62)+SUM('1.  LRAMVA Summary'!E$63:E$64)*(MONTH($E65)-1)/12)*$H65</f>
        <v>0.41286736052820289</v>
      </c>
      <c r="K65" s="230">
        <f>(SUM('1.  LRAMVA Summary'!F$54:F$62)+SUM('1.  LRAMVA Summary'!F$63:F$64)*(MONTH($E65)-1)/12)*$H65</f>
        <v>-0.54609208645833363</v>
      </c>
      <c r="L65" s="230">
        <f>(SUM('1.  LRAMVA Summary'!G$54:G$62)+SUM('1.  LRAMVA Summary'!G$63:G$64)*(MONTH($E65)-1)/12)*$H65</f>
        <v>-0.32016747000000001</v>
      </c>
      <c r="M65" s="230">
        <f>(SUM('1.  LRAMVA Summary'!H$54:H$62)+SUM('1.  LRAMVA Summary'!H$63:H$64)*(MONTH($E65)-1)/12)*$H65</f>
        <v>-8.1942291666666639E-4</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-1.0939793945863585</v>
      </c>
    </row>
    <row r="66" spans="2:23" s="9" customFormat="1">
      <c r="B66" s="235" t="s">
        <v>728</v>
      </c>
      <c r="C66" s="236"/>
      <c r="E66" s="214">
        <v>41821</v>
      </c>
      <c r="F66" s="214" t="s">
        <v>180</v>
      </c>
      <c r="G66" s="215" t="s">
        <v>68</v>
      </c>
      <c r="H66" s="232">
        <f>C$29/12</f>
        <v>1.225E-3</v>
      </c>
      <c r="I66" s="230">
        <f>(SUM('1.  LRAMVA Summary'!D$54:D$62)+SUM('1.  LRAMVA Summary'!D$63:D$64)*(MONTH($E66)-1)/12)*$H66</f>
        <v>-0.76771961721435289</v>
      </c>
      <c r="J66" s="230">
        <f>(SUM('1.  LRAMVA Summary'!E$54:E$62)+SUM('1.  LRAMVA Summary'!E$63:E$64)*(MONTH($E66)-1)/12)*$H66</f>
        <v>0.49544116249106829</v>
      </c>
      <c r="K66" s="230">
        <f>(SUM('1.  LRAMVA Summary'!F$54:F$62)+SUM('1.  LRAMVA Summary'!F$63:F$64)*(MONTH($E66)-1)/12)*$H66</f>
        <v>-0.65531001375000031</v>
      </c>
      <c r="L66" s="230">
        <f>(SUM('1.  LRAMVA Summary'!G$54:G$62)+SUM('1.  LRAMVA Summary'!G$63:G$64)*(MONTH($E66)-1)/12)*$H66</f>
        <v>-0.38420165000000001</v>
      </c>
      <c r="M66" s="230">
        <f>(SUM('1.  LRAMVA Summary'!H$54:H$62)+SUM('1.  LRAMVA Summary'!H$63:H$64)*(MONTH($E66)-1)/12)*$H66</f>
        <v>-9.8428749999999988E-4</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-1.3127744059732849</v>
      </c>
    </row>
    <row r="67" spans="2:23" s="9" customFormat="1">
      <c r="B67" s="213" t="s">
        <v>730</v>
      </c>
      <c r="C67" s="233"/>
      <c r="E67" s="214">
        <v>41852</v>
      </c>
      <c r="F67" s="214" t="s">
        <v>180</v>
      </c>
      <c r="G67" s="215" t="s">
        <v>68</v>
      </c>
      <c r="H67" s="229">
        <f>C$29/12</f>
        <v>1.225E-3</v>
      </c>
      <c r="I67" s="230">
        <f>(SUM('1.  LRAMVA Summary'!D$54:D$62)+SUM('1.  LRAMVA Summary'!D$63:D$64)*(MONTH($E67)-1)/12)*$H67</f>
        <v>-0.89567145868914477</v>
      </c>
      <c r="J67" s="230">
        <f>(SUM('1.  LRAMVA Summary'!E$54:E$62)+SUM('1.  LRAMVA Summary'!E$63:E$64)*(MONTH($E67)-1)/12)*$H67</f>
        <v>0.57801496445393363</v>
      </c>
      <c r="K67" s="230">
        <f>(SUM('1.  LRAMVA Summary'!F$54:F$62)+SUM('1.  LRAMVA Summary'!F$63:F$64)*(MONTH($E67)-1)/12)*$H67</f>
        <v>-0.76452794104166699</v>
      </c>
      <c r="L67" s="230">
        <f>(SUM('1.  LRAMVA Summary'!G$54:G$62)+SUM('1.  LRAMVA Summary'!G$63:G$64)*(MONTH($E67)-1)/12)*$H67</f>
        <v>-0.44823582999999995</v>
      </c>
      <c r="M67" s="230">
        <f>(SUM('1.  LRAMVA Summary'!H$54:H$62)+SUM('1.  LRAMVA Summary'!H$63:H$64)*(MONTH($E67)-1)/12)*$H67</f>
        <v>-1.1491520833333331E-3</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-1.5315694173602115</v>
      </c>
    </row>
    <row r="68" spans="2:23" s="9" customFormat="1">
      <c r="B68" s="213" t="s">
        <v>731</v>
      </c>
      <c r="C68" s="233"/>
      <c r="E68" s="214">
        <v>41883</v>
      </c>
      <c r="F68" s="214" t="s">
        <v>180</v>
      </c>
      <c r="G68" s="215" t="s">
        <v>68</v>
      </c>
      <c r="H68" s="229">
        <f>C$29/12</f>
        <v>1.225E-3</v>
      </c>
      <c r="I68" s="230">
        <f>(SUM('1.  LRAMVA Summary'!D$54:D$62)+SUM('1.  LRAMVA Summary'!D$63:D$64)*(MONTH($E68)-1)/12)*$H68</f>
        <v>-1.0236233001639365</v>
      </c>
      <c r="J68" s="230">
        <f>(SUM('1.  LRAMVA Summary'!E$54:E$62)+SUM('1.  LRAMVA Summary'!E$63:E$64)*(MONTH($E68)-1)/12)*$H68</f>
        <v>0.6605887664167992</v>
      </c>
      <c r="K68" s="230">
        <f>(SUM('1.  LRAMVA Summary'!F$54:F$62)+SUM('1.  LRAMVA Summary'!F$63:F$64)*(MONTH($E68)-1)/12)*$H68</f>
        <v>-0.87374586833333356</v>
      </c>
      <c r="L68" s="230">
        <f>(SUM('1.  LRAMVA Summary'!G$54:G$62)+SUM('1.  LRAMVA Summary'!G$63:G$64)*(MONTH($E68)-1)/12)*$H68</f>
        <v>-0.51227000999999994</v>
      </c>
      <c r="M68" s="230">
        <f>(SUM('1.  LRAMVA Summary'!H$54:H$62)+SUM('1.  LRAMVA Summary'!H$63:H$64)*(MONTH($E68)-1)/12)*$H68</f>
        <v>-1.3140166666666666E-3</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-1.7503644287471376</v>
      </c>
    </row>
    <row r="69" spans="2:23" s="9" customFormat="1">
      <c r="B69" s="213" t="s">
        <v>732</v>
      </c>
      <c r="C69" s="233"/>
      <c r="E69" s="214">
        <v>41913</v>
      </c>
      <c r="F69" s="214" t="s">
        <v>180</v>
      </c>
      <c r="G69" s="215" t="s">
        <v>69</v>
      </c>
      <c r="H69" s="232">
        <f>C$30/12</f>
        <v>1.225E-3</v>
      </c>
      <c r="I69" s="230">
        <f>(SUM('1.  LRAMVA Summary'!D$54:D$62)+SUM('1.  LRAMVA Summary'!D$63:D$64)*(MONTH($E69)-1)/12)*$H69</f>
        <v>-1.1515751416387281</v>
      </c>
      <c r="J69" s="230">
        <f>(SUM('1.  LRAMVA Summary'!E$54:E$62)+SUM('1.  LRAMVA Summary'!E$63:E$64)*(MONTH($E69)-1)/12)*$H69</f>
        <v>0.74316256837966443</v>
      </c>
      <c r="K69" s="230">
        <f>(SUM('1.  LRAMVA Summary'!F$54:F$62)+SUM('1.  LRAMVA Summary'!F$63:F$64)*(MONTH($E69)-1)/12)*$H69</f>
        <v>-0.98296379562500036</v>
      </c>
      <c r="L69" s="230">
        <f>(SUM('1.  LRAMVA Summary'!G$54:G$62)+SUM('1.  LRAMVA Summary'!G$63:G$64)*(MONTH($E69)-1)/12)*$H69</f>
        <v>-0.5763041900000001</v>
      </c>
      <c r="M69" s="230">
        <f>(SUM('1.  LRAMVA Summary'!H$54:H$62)+SUM('1.  LRAMVA Summary'!H$63:H$64)*(MONTH($E69)-1)/12)*$H69</f>
        <v>-1.4788812499999999E-3</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-1.969159440134064</v>
      </c>
    </row>
    <row r="70" spans="2:23" s="9" customFormat="1">
      <c r="B70" s="235" t="s">
        <v>733</v>
      </c>
      <c r="C70" s="236"/>
      <c r="E70" s="214">
        <v>41944</v>
      </c>
      <c r="F70" s="214" t="s">
        <v>180</v>
      </c>
      <c r="G70" s="215" t="s">
        <v>69</v>
      </c>
      <c r="H70" s="229">
        <f>C$30/12</f>
        <v>1.225E-3</v>
      </c>
      <c r="I70" s="230">
        <f>(SUM('1.  LRAMVA Summary'!D$54:D$62)+SUM('1.  LRAMVA Summary'!D$63:D$64)*(MONTH($E70)-1)/12)*$H70</f>
        <v>-1.2795269831135201</v>
      </c>
      <c r="J70" s="230">
        <f>(SUM('1.  LRAMVA Summary'!E$54:E$62)+SUM('1.  LRAMVA Summary'!E$63:E$64)*(MONTH($E70)-1)/12)*$H70</f>
        <v>0.82573637034253</v>
      </c>
      <c r="K70" s="230">
        <f>(SUM('1.  LRAMVA Summary'!F$54:F$62)+SUM('1.  LRAMVA Summary'!F$63:F$64)*(MONTH($E70)-1)/12)*$H70</f>
        <v>-1.092181722916667</v>
      </c>
      <c r="L70" s="230">
        <f>(SUM('1.  LRAMVA Summary'!G$54:G$62)+SUM('1.  LRAMVA Summary'!G$63:G$64)*(MONTH($E70)-1)/12)*$H70</f>
        <v>-0.64033836999999993</v>
      </c>
      <c r="M70" s="230">
        <f>(SUM('1.  LRAMVA Summary'!H$54:H$62)+SUM('1.  LRAMVA Summary'!H$63:H$64)*(MONTH($E70)-1)/12)*$H70</f>
        <v>-1.6437458333333332E-3</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-2.1879544515209903</v>
      </c>
    </row>
    <row r="71" spans="2:23" s="9" customFormat="1">
      <c r="B71" s="213" t="s">
        <v>734</v>
      </c>
      <c r="C71" s="233"/>
      <c r="E71" s="214">
        <v>41974</v>
      </c>
      <c r="F71" s="214" t="s">
        <v>180</v>
      </c>
      <c r="G71" s="215" t="s">
        <v>69</v>
      </c>
      <c r="H71" s="229">
        <f>C$30/12</f>
        <v>1.225E-3</v>
      </c>
      <c r="I71" s="230">
        <f>(SUM('1.  LRAMVA Summary'!D$54:D$62)+SUM('1.  LRAMVA Summary'!D$63:D$64)*(MONTH($E71)-1)/12)*$H71</f>
        <v>-1.4074788245883119</v>
      </c>
      <c r="J71" s="230">
        <f>(SUM('1.  LRAMVA Summary'!E$54:E$62)+SUM('1.  LRAMVA Summary'!E$63:E$64)*(MONTH($E71)-1)/12)*$H71</f>
        <v>0.90831017230539535</v>
      </c>
      <c r="K71" s="230">
        <f>(SUM('1.  LRAMVA Summary'!F$54:F$62)+SUM('1.  LRAMVA Summary'!F$63:F$64)*(MONTH($E71)-1)/12)*$H71</f>
        <v>-1.2013996502083335</v>
      </c>
      <c r="L71" s="230">
        <f>(SUM('1.  LRAMVA Summary'!G$54:G$62)+SUM('1.  LRAMVA Summary'!G$63:G$64)*(MONTH($E71)-1)/12)*$H71</f>
        <v>-0.70437254999999988</v>
      </c>
      <c r="M71" s="230">
        <f>(SUM('1.  LRAMVA Summary'!H$54:H$62)+SUM('1.  LRAMVA Summary'!H$63:H$64)*(MONTH($E71)-1)/12)*$H71</f>
        <v>-1.8086104166666664E-3</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-2.4067494629079165</v>
      </c>
    </row>
    <row r="72" spans="2:23" s="9" customFormat="1" ht="15.75" thickBot="1">
      <c r="B72" s="213" t="s">
        <v>735</v>
      </c>
      <c r="C72" s="233"/>
      <c r="E72" s="216" t="s">
        <v>463</v>
      </c>
      <c r="F72" s="216"/>
      <c r="G72" s="217"/>
      <c r="H72" s="218"/>
      <c r="I72" s="219">
        <f>SUM(I59:I71)</f>
        <v>-22.932260793550512</v>
      </c>
      <c r="J72" s="219">
        <f t="shared" ref="J72:V72" si="16">SUM(J59:J71)</f>
        <v>11.649628795316655</v>
      </c>
      <c r="K72" s="219">
        <f t="shared" si="16"/>
        <v>-15.982807076250005</v>
      </c>
      <c r="L72" s="219">
        <f t="shared" si="16"/>
        <v>-8.3435494800000001</v>
      </c>
      <c r="M72" s="219">
        <f t="shared" si="16"/>
        <v>-2.1575312499999996E-2</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-35.630563866983856</v>
      </c>
    </row>
    <row r="73" spans="2:23" s="9" customFormat="1" ht="15.75" thickTop="1">
      <c r="B73" s="213" t="s">
        <v>736</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737</v>
      </c>
      <c r="C74" s="236"/>
      <c r="E74" s="225" t="s">
        <v>427</v>
      </c>
      <c r="F74" s="225"/>
      <c r="G74" s="226"/>
      <c r="H74" s="227"/>
      <c r="I74" s="228">
        <f t="shared" ref="I74:O74" si="17">I72+I73</f>
        <v>-22.932260793550512</v>
      </c>
      <c r="J74" s="228">
        <f t="shared" si="17"/>
        <v>11.649628795316655</v>
      </c>
      <c r="K74" s="228">
        <f t="shared" si="17"/>
        <v>-15.982807076250005</v>
      </c>
      <c r="L74" s="228">
        <f t="shared" si="17"/>
        <v>-8.3435494800000001</v>
      </c>
      <c r="M74" s="228">
        <f t="shared" si="17"/>
        <v>-2.1575312499999996E-2</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-35.630563866983856</v>
      </c>
    </row>
    <row r="75" spans="2:23" s="9" customFormat="1">
      <c r="B75" s="66"/>
      <c r="E75" s="214">
        <v>42005</v>
      </c>
      <c r="F75" s="214" t="s">
        <v>181</v>
      </c>
      <c r="G75" s="215" t="s">
        <v>65</v>
      </c>
      <c r="H75" s="229">
        <f>C$31/12</f>
        <v>1.225E-3</v>
      </c>
      <c r="I75" s="230">
        <f>(SUM('1.  LRAMVA Summary'!D$54:D$65)+SUM('1.  LRAMVA Summary'!D$66:D$67)*(MONTH($E75)-1)/12)*$H75</f>
        <v>-3.4160631034353625E-6</v>
      </c>
      <c r="J75" s="230">
        <f>(SUM('1.  LRAMVA Summary'!E$54:E$65)+SUM('1.  LRAMVA Summary'!E$66:E$67)*(MONTH($E75)-1)/12)*$H75</f>
        <v>-6.2757317393817399E-6</v>
      </c>
      <c r="K75" s="230">
        <f>(SUM('1.  LRAMVA Summary'!F$54:F$65)+SUM('1.  LRAMVA Summary'!F$66:F$67)*(MONTH($E75)-1)/12)*$H75</f>
        <v>-2.3275000002513479E-6</v>
      </c>
      <c r="L75" s="230">
        <f>(SUM('1.  LRAMVA Summary'!G$54:G$65)+SUM('1.  LRAMVA Summary'!G$66:G$67)*(MONTH($E75)-1)/12)*$H75</f>
        <v>-9.8000000003253256E-7</v>
      </c>
      <c r="M75" s="230">
        <f>(SUM('1.  LRAMVA Summary'!H$54:H$65)+SUM('1.  LRAMVA Summary'!H$66:H$67)*(MONTH($E75)-1)/12)*$H75</f>
        <v>1.1025000000000146E-5</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-1.9742948431008366E-6</v>
      </c>
    </row>
    <row r="76" spans="2:23" s="238" customFormat="1">
      <c r="B76" s="237"/>
      <c r="E76" s="214">
        <v>42036</v>
      </c>
      <c r="F76" s="214" t="s">
        <v>181</v>
      </c>
      <c r="G76" s="215" t="s">
        <v>65</v>
      </c>
      <c r="H76" s="229">
        <f t="shared" ref="H76:H77" si="19">C$31/12</f>
        <v>1.225E-3</v>
      </c>
      <c r="I76" s="230">
        <f>(SUM('1.  LRAMVA Summary'!D$54:D$65)+SUM('1.  LRAMVA Summary'!D$66:D$67)*(MONTH($E76)-1)/12)*$H76</f>
        <v>-1.8080851858318932E-2</v>
      </c>
      <c r="J76" s="230">
        <f>(SUM('1.  LRAMVA Summary'!E$54:E$65)+SUM('1.  LRAMVA Summary'!E$66:E$67)*(MONTH($E76)-1)/12)*$H76</f>
        <v>8.2342570081830116E-2</v>
      </c>
      <c r="K76" s="230">
        <f>(SUM('1.  LRAMVA Summary'!F$54:F$65)+SUM('1.  LRAMVA Summary'!F$66:F$67)*(MONTH($E76)-1)/12)*$H76</f>
        <v>-0.10639199736440301</v>
      </c>
      <c r="L76" s="230">
        <f>(SUM('1.  LRAMVA Summary'!G$54:G$65)+SUM('1.  LRAMVA Summary'!G$66:G$67)*(MONTH($E76)-1)/12)*$H76</f>
        <v>1.2024516699999999</v>
      </c>
      <c r="M76" s="230">
        <f>(SUM('1.  LRAMVA Summary'!H$54:H$65)+SUM('1.  LRAMVA Summary'!H$66:H$67)*(MONTH($E76)-1)/12)*$H76</f>
        <v>-1.5577916666666651E-4</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1.1601656116924415</v>
      </c>
    </row>
    <row r="77" spans="2:23" s="9" customFormat="1" ht="15.75">
      <c r="B77" s="183" t="s">
        <v>182</v>
      </c>
      <c r="E77" s="214">
        <v>42064</v>
      </c>
      <c r="F77" s="214" t="s">
        <v>181</v>
      </c>
      <c r="G77" s="215" t="s">
        <v>65</v>
      </c>
      <c r="H77" s="229">
        <f t="shared" si="19"/>
        <v>1.225E-3</v>
      </c>
      <c r="I77" s="230">
        <f>(SUM('1.  LRAMVA Summary'!D$54:D$65)+SUM('1.  LRAMVA Summary'!D$66:D$67)*(MONTH($E77)-1)/12)*$H77</f>
        <v>-3.6158287653534432E-2</v>
      </c>
      <c r="J77" s="230">
        <f>(SUM('1.  LRAMVA Summary'!E$54:E$65)+SUM('1.  LRAMVA Summary'!E$66:E$67)*(MONTH($E77)-1)/12)*$H77</f>
        <v>0.16469141589539962</v>
      </c>
      <c r="K77" s="230">
        <f>(SUM('1.  LRAMVA Summary'!F$54:F$65)+SUM('1.  LRAMVA Summary'!F$66:F$67)*(MONTH($E77)-1)/12)*$H77</f>
        <v>-0.21278166722880576</v>
      </c>
      <c r="L77" s="230">
        <f>(SUM('1.  LRAMVA Summary'!G$54:G$65)+SUM('1.  LRAMVA Summary'!G$66:G$67)*(MONTH($E77)-1)/12)*$H77</f>
        <v>2.4049043199999995</v>
      </c>
      <c r="M77" s="230">
        <f>(SUM('1.  LRAMVA Summary'!H$54:H$65)+SUM('1.  LRAMVA Summary'!H$66:H$67)*(MONTH($E77)-1)/12)*$H77</f>
        <v>-3.2258333333333314E-4</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2.3203331976797257</v>
      </c>
    </row>
    <row r="78" spans="2:23" s="9" customFormat="1">
      <c r="B78" s="66"/>
      <c r="E78" s="214">
        <v>42095</v>
      </c>
      <c r="F78" s="214" t="s">
        <v>181</v>
      </c>
      <c r="G78" s="215" t="s">
        <v>66</v>
      </c>
      <c r="H78" s="229">
        <f>C$32/12</f>
        <v>9.1666666666666665E-4</v>
      </c>
      <c r="I78" s="230">
        <f>(SUM('1.  LRAMVA Summary'!D$54:D$65)+SUM('1.  LRAMVA Summary'!D$66:D$67)*(MONTH($E78)-1)/12)*$H78</f>
        <v>-4.0584554961649602E-2</v>
      </c>
      <c r="J78" s="230">
        <f>(SUM('1.  LRAMVA Summary'!E$54:E$65)+SUM('1.  LRAMVA Summary'!E$66:E$67)*(MONTH($E78)-1)/12)*$H78</f>
        <v>0.18486005978222184</v>
      </c>
      <c r="K78" s="230">
        <f>(SUM('1.  LRAMVA Summary'!F$54:F$65)+SUM('1.  LRAMVA Summary'!F$66:F$67)*(MONTH($E78)-1)/12)*$H78</f>
        <v>-0.23883569442348937</v>
      </c>
      <c r="L78" s="230">
        <f>(SUM('1.  LRAMVA Summary'!G$54:G$65)+SUM('1.  LRAMVA Summary'!G$66:G$67)*(MONTH($E78)-1)/12)*$H78</f>
        <v>2.6993827666666661</v>
      </c>
      <c r="M78" s="230">
        <f>(SUM('1.  LRAMVA Summary'!H$54:H$65)+SUM('1.  LRAMVA Summary'!H$66:H$67)*(MONTH($E78)-1)/12)*$H78</f>
        <v>-3.6620833333333313E-4</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2.6044563687304154</v>
      </c>
    </row>
    <row r="79" spans="2:23" s="9" customFormat="1">
      <c r="B79" s="66"/>
      <c r="E79" s="214">
        <v>42125</v>
      </c>
      <c r="F79" s="214" t="s">
        <v>181</v>
      </c>
      <c r="G79" s="215" t="s">
        <v>66</v>
      </c>
      <c r="H79" s="229">
        <f t="shared" ref="H79:H80" si="21">C$32/12</f>
        <v>9.1666666666666665E-4</v>
      </c>
      <c r="I79" s="230">
        <f>(SUM('1.  LRAMVA Summary'!D$54:D$65)+SUM('1.  LRAMVA Summary'!D$66:D$67)*(MONTH($E79)-1)/12)*$H79</f>
        <v>-5.4111887869633994E-2</v>
      </c>
      <c r="J79" s="230">
        <f>(SUM('1.  LRAMVA Summary'!E$54:E$65)+SUM('1.  LRAMVA Summary'!E$66:E$67)*(MONTH($E79)-1)/12)*$H79</f>
        <v>0.24648164508489287</v>
      </c>
      <c r="K79" s="230">
        <f>(SUM('1.  LRAMVA Summary'!F$54:F$65)+SUM('1.  LRAMVA Summary'!F$66:F$67)*(MONTH($E79)-1)/12)*$H79</f>
        <v>-0.31844701200909686</v>
      </c>
      <c r="L79" s="230">
        <f>(SUM('1.  LRAMVA Summary'!G$54:G$65)+SUM('1.  LRAMVA Summary'!G$66:G$67)*(MONTH($E79)-1)/12)*$H79</f>
        <v>3.5991772666666662</v>
      </c>
      <c r="M79" s="230">
        <f>(SUM('1.  LRAMVA Summary'!H$54:H$65)+SUM('1.  LRAMVA Summary'!H$66:H$67)*(MONTH($E79)-1)/12)*$H79</f>
        <v>-4.9102777777777762E-4</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3.4726089840950505</v>
      </c>
    </row>
    <row r="80" spans="2:23" s="9" customFormat="1">
      <c r="B80" s="66"/>
      <c r="E80" s="214">
        <v>42156</v>
      </c>
      <c r="F80" s="214" t="s">
        <v>181</v>
      </c>
      <c r="G80" s="215" t="s">
        <v>66</v>
      </c>
      <c r="H80" s="229">
        <f t="shared" si="21"/>
        <v>9.1666666666666665E-4</v>
      </c>
      <c r="I80" s="230">
        <f>(SUM('1.  LRAMVA Summary'!D$54:D$65)+SUM('1.  LRAMVA Summary'!D$66:D$67)*(MONTH($E80)-1)/12)*$H80</f>
        <v>-6.7639220777618386E-2</v>
      </c>
      <c r="J80" s="230">
        <f>(SUM('1.  LRAMVA Summary'!E$54:E$65)+SUM('1.  LRAMVA Summary'!E$66:E$67)*(MONTH($E80)-1)/12)*$H80</f>
        <v>0.30810323038756388</v>
      </c>
      <c r="K80" s="230">
        <f>(SUM('1.  LRAMVA Summary'!F$54:F$65)+SUM('1.  LRAMVA Summary'!F$66:F$67)*(MONTH($E80)-1)/12)*$H80</f>
        <v>-0.39805832959470439</v>
      </c>
      <c r="L80" s="230">
        <f>(SUM('1.  LRAMVA Summary'!G$54:G$65)+SUM('1.  LRAMVA Summary'!G$66:G$67)*(MONTH($E80)-1)/12)*$H80</f>
        <v>4.4989717666666662</v>
      </c>
      <c r="M80" s="230">
        <f>(SUM('1.  LRAMVA Summary'!H$54:H$65)+SUM('1.  LRAMVA Summary'!H$66:H$67)*(MONTH($E80)-1)/12)*$H80</f>
        <v>-6.1584722222222206E-4</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4.3407615994596851</v>
      </c>
    </row>
    <row r="81" spans="2:23" s="9" customFormat="1">
      <c r="B81" s="66"/>
      <c r="E81" s="214">
        <v>42186</v>
      </c>
      <c r="F81" s="214" t="s">
        <v>181</v>
      </c>
      <c r="G81" s="215" t="s">
        <v>68</v>
      </c>
      <c r="H81" s="229">
        <f>C$33/12</f>
        <v>9.1666666666666665E-4</v>
      </c>
      <c r="I81" s="230">
        <f>(SUM('1.  LRAMVA Summary'!D$54:D$65)+SUM('1.  LRAMVA Summary'!D$66:D$67)*(MONTH($E81)-1)/12)*$H81</f>
        <v>-8.1166553685602758E-2</v>
      </c>
      <c r="J81" s="230">
        <f>(SUM('1.  LRAMVA Summary'!E$54:E$65)+SUM('1.  LRAMVA Summary'!E$66:E$67)*(MONTH($E81)-1)/12)*$H81</f>
        <v>0.36972481569023508</v>
      </c>
      <c r="K81" s="230">
        <f>(SUM('1.  LRAMVA Summary'!F$54:F$65)+SUM('1.  LRAMVA Summary'!F$66:F$67)*(MONTH($E81)-1)/12)*$H81</f>
        <v>-0.47766964718031191</v>
      </c>
      <c r="L81" s="230">
        <f>(SUM('1.  LRAMVA Summary'!G$54:G$65)+SUM('1.  LRAMVA Summary'!G$66:G$67)*(MONTH($E81)-1)/12)*$H81</f>
        <v>5.3987662666666658</v>
      </c>
      <c r="M81" s="230">
        <f>(SUM('1.  LRAMVA Summary'!H$54:H$65)+SUM('1.  LRAMVA Summary'!H$66:H$67)*(MONTH($E81)-1)/12)*$H81</f>
        <v>-7.4066666666666638E-4</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5.2089142148243202</v>
      </c>
    </row>
    <row r="82" spans="2:23" s="9" customFormat="1">
      <c r="B82" s="66"/>
      <c r="E82" s="214">
        <v>42217</v>
      </c>
      <c r="F82" s="214" t="s">
        <v>181</v>
      </c>
      <c r="G82" s="215" t="s">
        <v>68</v>
      </c>
      <c r="H82" s="229">
        <f t="shared" ref="H82:H83" si="22">C$33/12</f>
        <v>9.1666666666666665E-4</v>
      </c>
      <c r="I82" s="230">
        <f>(SUM('1.  LRAMVA Summary'!D$54:D$65)+SUM('1.  LRAMVA Summary'!D$66:D$67)*(MONTH($E82)-1)/12)*$H82</f>
        <v>-9.4693886593587143E-2</v>
      </c>
      <c r="J82" s="230">
        <f>(SUM('1.  LRAMVA Summary'!E$54:E$65)+SUM('1.  LRAMVA Summary'!E$66:E$67)*(MONTH($E82)-1)/12)*$H82</f>
        <v>0.43134640099290611</v>
      </c>
      <c r="K82" s="230">
        <f>(SUM('1.  LRAMVA Summary'!F$54:F$65)+SUM('1.  LRAMVA Summary'!F$66:F$67)*(MONTH($E82)-1)/12)*$H82</f>
        <v>-0.55728096476591937</v>
      </c>
      <c r="L82" s="230">
        <f>(SUM('1.  LRAMVA Summary'!G$54:G$65)+SUM('1.  LRAMVA Summary'!G$66:G$67)*(MONTH($E82)-1)/12)*$H82</f>
        <v>6.2985607666666663</v>
      </c>
      <c r="M82" s="230">
        <f>(SUM('1.  LRAMVA Summary'!H$54:H$65)+SUM('1.  LRAMVA Summary'!H$66:H$67)*(MONTH($E82)-1)/12)*$H82</f>
        <v>-8.6548611111111093E-4</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6.0770668301889543</v>
      </c>
    </row>
    <row r="83" spans="2:23" s="9" customFormat="1">
      <c r="B83" s="66"/>
      <c r="E83" s="214">
        <v>42248</v>
      </c>
      <c r="F83" s="214" t="s">
        <v>181</v>
      </c>
      <c r="G83" s="215" t="s">
        <v>68</v>
      </c>
      <c r="H83" s="229">
        <f t="shared" si="22"/>
        <v>9.1666666666666665E-4</v>
      </c>
      <c r="I83" s="230">
        <f>(SUM('1.  LRAMVA Summary'!D$54:D$65)+SUM('1.  LRAMVA Summary'!D$66:D$67)*(MONTH($E83)-1)/12)*$H83</f>
        <v>-0.10822121950157154</v>
      </c>
      <c r="J83" s="230">
        <f>(SUM('1.  LRAMVA Summary'!E$54:E$65)+SUM('1.  LRAMVA Summary'!E$66:E$67)*(MONTH($E83)-1)/12)*$H83</f>
        <v>0.49296798629557709</v>
      </c>
      <c r="K83" s="230">
        <f>(SUM('1.  LRAMVA Summary'!F$54:F$65)+SUM('1.  LRAMVA Summary'!F$66:F$67)*(MONTH($E83)-1)/12)*$H83</f>
        <v>-0.63689228235152695</v>
      </c>
      <c r="L83" s="230">
        <f>(SUM('1.  LRAMVA Summary'!G$54:G$65)+SUM('1.  LRAMVA Summary'!G$66:G$67)*(MONTH($E83)-1)/12)*$H83</f>
        <v>7.1983552666666659</v>
      </c>
      <c r="M83" s="230">
        <f>(SUM('1.  LRAMVA Summary'!H$54:H$65)+SUM('1.  LRAMVA Summary'!H$66:H$67)*(MONTH($E83)-1)/12)*$H83</f>
        <v>-9.9030555555555547E-4</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6.9452194455535885</v>
      </c>
    </row>
    <row r="84" spans="2:23" s="9" customFormat="1">
      <c r="B84" s="66"/>
      <c r="E84" s="214">
        <v>42278</v>
      </c>
      <c r="F84" s="214" t="s">
        <v>181</v>
      </c>
      <c r="G84" s="215" t="s">
        <v>69</v>
      </c>
      <c r="H84" s="229">
        <f>C$34/12</f>
        <v>9.1666666666666665E-4</v>
      </c>
      <c r="I84" s="230">
        <f>(SUM('1.  LRAMVA Summary'!D$54:D$65)+SUM('1.  LRAMVA Summary'!D$66:D$67)*(MONTH($E84)-1)/12)*$H84</f>
        <v>-0.12174855240955593</v>
      </c>
      <c r="J84" s="230">
        <f>(SUM('1.  LRAMVA Summary'!E$54:E$65)+SUM('1.  LRAMVA Summary'!E$66:E$67)*(MONTH($E84)-1)/12)*$H84</f>
        <v>0.55458957159824818</v>
      </c>
      <c r="K84" s="230">
        <f>(SUM('1.  LRAMVA Summary'!F$54:F$65)+SUM('1.  LRAMVA Summary'!F$66:F$67)*(MONTH($E84)-1)/12)*$H84</f>
        <v>-0.71650359993713442</v>
      </c>
      <c r="L84" s="230">
        <f>(SUM('1.  LRAMVA Summary'!G$54:G$65)+SUM('1.  LRAMVA Summary'!G$66:G$67)*(MONTH($E84)-1)/12)*$H84</f>
        <v>8.0981497666666655</v>
      </c>
      <c r="M84" s="230">
        <f>(SUM('1.  LRAMVA Summary'!H$54:H$65)+SUM('1.  LRAMVA Summary'!H$66:H$67)*(MONTH($E84)-1)/12)*$H84</f>
        <v>-1.1151249999999998E-3</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7.8133720609182236</v>
      </c>
    </row>
    <row r="85" spans="2:23" s="9" customFormat="1">
      <c r="B85" s="66"/>
      <c r="E85" s="214">
        <v>42309</v>
      </c>
      <c r="F85" s="214" t="s">
        <v>181</v>
      </c>
      <c r="G85" s="215" t="s">
        <v>69</v>
      </c>
      <c r="H85" s="229">
        <f t="shared" ref="H85:H86" si="23">C$34/12</f>
        <v>9.1666666666666665E-4</v>
      </c>
      <c r="I85" s="230">
        <f>(SUM('1.  LRAMVA Summary'!D$54:D$65)+SUM('1.  LRAMVA Summary'!D$66:D$67)*(MONTH($E85)-1)/12)*$H85</f>
        <v>-0.13527588531754031</v>
      </c>
      <c r="J85" s="230">
        <f>(SUM('1.  LRAMVA Summary'!E$54:E$65)+SUM('1.  LRAMVA Summary'!E$66:E$67)*(MONTH($E85)-1)/12)*$H85</f>
        <v>0.61621115690091921</v>
      </c>
      <c r="K85" s="230">
        <f>(SUM('1.  LRAMVA Summary'!F$54:F$65)+SUM('1.  LRAMVA Summary'!F$66:F$67)*(MONTH($E85)-1)/12)*$H85</f>
        <v>-0.79611491752274188</v>
      </c>
      <c r="L85" s="230">
        <f>(SUM('1.  LRAMVA Summary'!G$54:G$65)+SUM('1.  LRAMVA Summary'!G$66:G$67)*(MONTH($E85)-1)/12)*$H85</f>
        <v>8.997944266666666</v>
      </c>
      <c r="M85" s="230">
        <f>(SUM('1.  LRAMVA Summary'!H$54:H$65)+SUM('1.  LRAMVA Summary'!H$66:H$67)*(MONTH($E85)-1)/12)*$H85</f>
        <v>-1.2399444444444443E-3</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8.6815246762828586</v>
      </c>
    </row>
    <row r="86" spans="2:23" s="9" customFormat="1">
      <c r="B86" s="66"/>
      <c r="E86" s="214">
        <v>42339</v>
      </c>
      <c r="F86" s="214" t="s">
        <v>181</v>
      </c>
      <c r="G86" s="215" t="s">
        <v>69</v>
      </c>
      <c r="H86" s="229">
        <f t="shared" si="23"/>
        <v>9.1666666666666665E-4</v>
      </c>
      <c r="I86" s="230">
        <f>(SUM('1.  LRAMVA Summary'!D$54:D$65)+SUM('1.  LRAMVA Summary'!D$66:D$67)*(MONTH($E86)-1)/12)*$H86</f>
        <v>-0.14880321822552467</v>
      </c>
      <c r="J86" s="230">
        <f>(SUM('1.  LRAMVA Summary'!E$54:E$65)+SUM('1.  LRAMVA Summary'!E$66:E$67)*(MONTH($E86)-1)/12)*$H86</f>
        <v>0.67783274220359035</v>
      </c>
      <c r="K86" s="230">
        <f>(SUM('1.  LRAMVA Summary'!F$54:F$65)+SUM('1.  LRAMVA Summary'!F$66:F$67)*(MONTH($E86)-1)/12)*$H86</f>
        <v>-0.87572623510834946</v>
      </c>
      <c r="L86" s="230">
        <f>(SUM('1.  LRAMVA Summary'!G$54:G$65)+SUM('1.  LRAMVA Summary'!G$66:G$67)*(MONTH($E86)-1)/12)*$H86</f>
        <v>9.8977387666666647</v>
      </c>
      <c r="M86" s="230">
        <f>(SUM('1.  LRAMVA Summary'!H$54:H$65)+SUM('1.  LRAMVA Summary'!H$66:H$67)*(MONTH($E86)-1)/12)*$H86</f>
        <v>-1.3647638888888887E-3</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9.5496772916474928</v>
      </c>
    </row>
    <row r="87" spans="2:23" s="9" customFormat="1" ht="15.75" thickBot="1">
      <c r="B87" s="66"/>
      <c r="E87" s="216" t="s">
        <v>464</v>
      </c>
      <c r="F87" s="216"/>
      <c r="G87" s="217"/>
      <c r="H87" s="218"/>
      <c r="I87" s="219">
        <f>SUM(I74:I86)</f>
        <v>-23.838748328467751</v>
      </c>
      <c r="J87" s="219">
        <f>SUM(J74:J86)</f>
        <v>15.778774114498299</v>
      </c>
      <c r="K87" s="219">
        <f t="shared" ref="K87:O87" si="24">SUM(K74:K86)</f>
        <v>-21.317511751236495</v>
      </c>
      <c r="L87" s="219">
        <f t="shared" si="24"/>
        <v>51.950852429999991</v>
      </c>
      <c r="M87" s="219">
        <f t="shared" si="24"/>
        <v>-2.9832024999999991E-2</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22.543534439794058</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-23.838748328467751</v>
      </c>
      <c r="J89" s="228">
        <f t="shared" ref="J89" si="26">J87+J88</f>
        <v>15.778774114498299</v>
      </c>
      <c r="K89" s="228">
        <f t="shared" ref="K89" si="27">K87+K88</f>
        <v>-21.317511751236495</v>
      </c>
      <c r="L89" s="228">
        <f t="shared" ref="L89" si="28">L87+L88</f>
        <v>51.950852429999991</v>
      </c>
      <c r="M89" s="228">
        <f t="shared" ref="M89" si="29">M87+M88</f>
        <v>-2.9832024999999991E-2</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22.543534439794058</v>
      </c>
    </row>
    <row r="90" spans="2:23" s="9" customFormat="1">
      <c r="B90" s="66"/>
      <c r="E90" s="214">
        <v>42370</v>
      </c>
      <c r="F90" s="214" t="s">
        <v>183</v>
      </c>
      <c r="G90" s="215" t="s">
        <v>65</v>
      </c>
      <c r="H90" s="229">
        <f>$C$35/12</f>
        <v>9.1666666666666665E-4</v>
      </c>
      <c r="I90" s="230">
        <f>(SUM('1.  LRAMVA Summary'!D$54:D$68)+SUM('1.  LRAMVA Summary'!D$69:D$70)*(MONTH($E90)-1)/12)*$H90</f>
        <v>5.9255282199824032E-2</v>
      </c>
      <c r="J90" s="230">
        <f>(SUM('1.  LRAMVA Summary'!E$54:E$68)+SUM('1.  LRAMVA Summary'!E$69:E$70)*(MONTH($E90)-1)/12)*$H90</f>
        <v>-5.3416505827071886E-2</v>
      </c>
      <c r="K90" s="230">
        <f>(SUM('1.  LRAMVA Summary'!F$54:F$68)+SUM('1.  LRAMVA Summary'!F$69:F$70)*(MONTH($E90)-1)/12)*$H90</f>
        <v>6.3014947306043137E-2</v>
      </c>
      <c r="L90" s="230">
        <f>(SUM('1.  LRAMVA Summary'!G$54:G$68)+SUM('1.  LRAMVA Summary'!G$69:G$70)*(MONTH($E90)-1)/12)*$H90</f>
        <v>-2.5852566666667524E-2</v>
      </c>
      <c r="M90" s="230">
        <f>(SUM('1.  LRAMVA Summary'!H$54:H$68)+SUM('1.  LRAMVA Summary'!H$69:H$70)*(MONTH($E90)-1)/12)*$H90</f>
        <v>8.7083333333333517E-5</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4.308824034546109E-2</v>
      </c>
    </row>
    <row r="91" spans="2:23" s="9" customFormat="1">
      <c r="B91" s="66"/>
      <c r="E91" s="214">
        <v>42401</v>
      </c>
      <c r="F91" s="214" t="s">
        <v>183</v>
      </c>
      <c r="G91" s="215" t="s">
        <v>65</v>
      </c>
      <c r="H91" s="229">
        <f t="shared" ref="H91:H92" si="34">$C$35/12</f>
        <v>9.1666666666666665E-4</v>
      </c>
      <c r="I91" s="230">
        <f>(SUM('1.  LRAMVA Summary'!D$54:D$68)+SUM('1.  LRAMVA Summary'!D$69:D$70)*(MONTH($E91)-1)/12)*$H91</f>
        <v>0.39849139664595867</v>
      </c>
      <c r="J91" s="230">
        <f>(SUM('1.  LRAMVA Summary'!E$54:E$68)+SUM('1.  LRAMVA Summary'!E$69:E$70)*(MONTH($E91)-1)/12)*$H91</f>
        <v>1.1669842476133905E-3</v>
      </c>
      <c r="K91" s="230">
        <f>(SUM('1.  LRAMVA Summary'!F$54:F$68)+SUM('1.  LRAMVA Summary'!F$69:F$70)*(MONTH($E91)-1)/12)*$H91</f>
        <v>1.498657771198022E-2</v>
      </c>
      <c r="L91" s="230">
        <f>(SUM('1.  LRAMVA Summary'!G$54:G$68)+SUM('1.  LRAMVA Summary'!G$69:G$70)*(MONTH($E91)-1)/12)*$H91</f>
        <v>1.9872563333332462E-2</v>
      </c>
      <c r="M91" s="230">
        <f>(SUM('1.  LRAMVA Summary'!H$54:H$68)+SUM('1.  LRAMVA Summary'!H$69:H$70)*(MONTH($E91)-1)/12)*$H91</f>
        <v>-3.9187499999999807E-5</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0.43447833443888478</v>
      </c>
    </row>
    <row r="92" spans="2:23" s="9" customFormat="1" ht="14.25" customHeight="1">
      <c r="B92" s="66"/>
      <c r="E92" s="214">
        <v>42430</v>
      </c>
      <c r="F92" s="214" t="s">
        <v>183</v>
      </c>
      <c r="G92" s="215" t="s">
        <v>65</v>
      </c>
      <c r="H92" s="229">
        <f t="shared" si="34"/>
        <v>9.1666666666666665E-4</v>
      </c>
      <c r="I92" s="230">
        <f>(SUM('1.  LRAMVA Summary'!D$54:D$68)+SUM('1.  LRAMVA Summary'!D$69:D$70)*(MONTH($E92)-1)/12)*$H92</f>
        <v>0.73772751109209345</v>
      </c>
      <c r="J92" s="230">
        <f>(SUM('1.  LRAMVA Summary'!E$54:E$68)+SUM('1.  LRAMVA Summary'!E$69:E$70)*(MONTH($E92)-1)/12)*$H92</f>
        <v>5.5750474322298668E-2</v>
      </c>
      <c r="K92" s="230">
        <f>(SUM('1.  LRAMVA Summary'!F$54:F$68)+SUM('1.  LRAMVA Summary'!F$69:F$70)*(MONTH($E92)-1)/12)*$H92</f>
        <v>-3.3041791882082693E-2</v>
      </c>
      <c r="L92" s="230">
        <f>(SUM('1.  LRAMVA Summary'!G$54:G$68)+SUM('1.  LRAMVA Summary'!G$69:G$70)*(MONTH($E92)-1)/12)*$H92</f>
        <v>6.5597693333332444E-2</v>
      </c>
      <c r="M92" s="230">
        <f>(SUM('1.  LRAMVA Summary'!H$54:H$68)+SUM('1.  LRAMVA Summary'!H$69:H$70)*(MONTH($E92)-1)/12)*$H92</f>
        <v>-1.6545833333333313E-4</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0.82586842853230846</v>
      </c>
    </row>
    <row r="93" spans="2:23" s="8" customFormat="1">
      <c r="B93" s="239"/>
      <c r="D93" s="9"/>
      <c r="E93" s="214">
        <v>42461</v>
      </c>
      <c r="F93" s="214" t="s">
        <v>183</v>
      </c>
      <c r="G93" s="215" t="s">
        <v>66</v>
      </c>
      <c r="H93" s="229">
        <f>$C$36/12</f>
        <v>9.1666666666666665E-4</v>
      </c>
      <c r="I93" s="230">
        <f>(SUM('1.  LRAMVA Summary'!D$54:D$68)+SUM('1.  LRAMVA Summary'!D$69:D$70)*(MONTH($E93)-1)/12)*$H93</f>
        <v>1.0769636255382282</v>
      </c>
      <c r="J93" s="230">
        <f>(SUM('1.  LRAMVA Summary'!E$54:E$68)+SUM('1.  LRAMVA Summary'!E$69:E$70)*(MONTH($E93)-1)/12)*$H93</f>
        <v>0.11033396439698394</v>
      </c>
      <c r="K93" s="230">
        <f>(SUM('1.  LRAMVA Summary'!F$54:F$68)+SUM('1.  LRAMVA Summary'!F$69:F$70)*(MONTH($E93)-1)/12)*$H93</f>
        <v>-8.1070161476145597E-2</v>
      </c>
      <c r="L93" s="230">
        <f>(SUM('1.  LRAMVA Summary'!G$54:G$68)+SUM('1.  LRAMVA Summary'!G$69:G$70)*(MONTH($E93)-1)/12)*$H93</f>
        <v>0.11132282333333243</v>
      </c>
      <c r="M93" s="230">
        <f>(SUM('1.  LRAMVA Summary'!H$54:H$68)+SUM('1.  LRAMVA Summary'!H$69:H$70)*(MONTH($E93)-1)/12)*$H93</f>
        <v>-2.9172916666666643E-4</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1.2172585226257324</v>
      </c>
    </row>
    <row r="94" spans="2:23" s="9" customFormat="1">
      <c r="B94" s="66"/>
      <c r="E94" s="214">
        <v>42491</v>
      </c>
      <c r="F94" s="214" t="s">
        <v>183</v>
      </c>
      <c r="G94" s="215" t="s">
        <v>66</v>
      </c>
      <c r="H94" s="229">
        <f t="shared" ref="H94:H95" si="36">$C$36/12</f>
        <v>9.1666666666666665E-4</v>
      </c>
      <c r="I94" s="230">
        <f>(SUM('1.  LRAMVA Summary'!D$54:D$68)+SUM('1.  LRAMVA Summary'!D$69:D$70)*(MONTH($E94)-1)/12)*$H94</f>
        <v>1.4161997399843627</v>
      </c>
      <c r="J94" s="230">
        <f>(SUM('1.  LRAMVA Summary'!E$54:E$68)+SUM('1.  LRAMVA Summary'!E$69:E$70)*(MONTH($E94)-1)/12)*$H94</f>
        <v>0.16491745447166922</v>
      </c>
      <c r="K94" s="230">
        <f>(SUM('1.  LRAMVA Summary'!F$54:F$68)+SUM('1.  LRAMVA Summary'!F$69:F$70)*(MONTH($E94)-1)/12)*$H94</f>
        <v>-0.12909853107020852</v>
      </c>
      <c r="L94" s="230">
        <f>(SUM('1.  LRAMVA Summary'!G$54:G$68)+SUM('1.  LRAMVA Summary'!G$69:G$70)*(MONTH($E94)-1)/12)*$H94</f>
        <v>0.15704795333333241</v>
      </c>
      <c r="M94" s="230">
        <f>(SUM('1.  LRAMVA Summary'!H$54:H$68)+SUM('1.  LRAMVA Summary'!H$69:H$70)*(MONTH($E94)-1)/12)*$H94</f>
        <v>-4.1799999999999975E-4</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1.6086486167191558</v>
      </c>
    </row>
    <row r="95" spans="2:23" s="238" customFormat="1">
      <c r="B95" s="237"/>
      <c r="D95" s="9"/>
      <c r="E95" s="214">
        <v>42522</v>
      </c>
      <c r="F95" s="214" t="s">
        <v>183</v>
      </c>
      <c r="G95" s="215" t="s">
        <v>66</v>
      </c>
      <c r="H95" s="229">
        <f t="shared" si="36"/>
        <v>9.1666666666666665E-4</v>
      </c>
      <c r="I95" s="230">
        <f>(SUM('1.  LRAMVA Summary'!D$54:D$68)+SUM('1.  LRAMVA Summary'!D$69:D$70)*(MONTH($E95)-1)/12)*$H95</f>
        <v>1.7554358544304973</v>
      </c>
      <c r="J95" s="230">
        <f>(SUM('1.  LRAMVA Summary'!E$54:E$68)+SUM('1.  LRAMVA Summary'!E$69:E$70)*(MONTH($E95)-1)/12)*$H95</f>
        <v>0.21950094454635449</v>
      </c>
      <c r="K95" s="230">
        <f>(SUM('1.  LRAMVA Summary'!F$54:F$68)+SUM('1.  LRAMVA Summary'!F$69:F$70)*(MONTH($E95)-1)/12)*$H95</f>
        <v>-0.17712690066427139</v>
      </c>
      <c r="L95" s="230">
        <f>(SUM('1.  LRAMVA Summary'!G$54:G$68)+SUM('1.  LRAMVA Summary'!G$69:G$70)*(MONTH($E95)-1)/12)*$H95</f>
        <v>0.20277308333333238</v>
      </c>
      <c r="M95" s="230">
        <f>(SUM('1.  LRAMVA Summary'!H$54:H$68)+SUM('1.  LRAMVA Summary'!H$69:H$70)*(MONTH($E95)-1)/12)*$H95</f>
        <v>-5.4427083333333302E-4</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2.0000387108125794</v>
      </c>
    </row>
    <row r="96" spans="2:23" s="9" customFormat="1">
      <c r="B96" s="66"/>
      <c r="E96" s="214">
        <v>42552</v>
      </c>
      <c r="F96" s="214" t="s">
        <v>183</v>
      </c>
      <c r="G96" s="215" t="s">
        <v>68</v>
      </c>
      <c r="H96" s="229">
        <f>$C$37/12</f>
        <v>9.1666666666666665E-4</v>
      </c>
      <c r="I96" s="230">
        <f>(SUM('1.  LRAMVA Summary'!D$54:D$68)+SUM('1.  LRAMVA Summary'!D$69:D$70)*(MONTH($E96)-1)/12)*$H96</f>
        <v>2.0946719688766322</v>
      </c>
      <c r="J96" s="230">
        <f>(SUM('1.  LRAMVA Summary'!E$54:E$68)+SUM('1.  LRAMVA Summary'!E$69:E$70)*(MONTH($E96)-1)/12)*$H96</f>
        <v>0.27408443462103976</v>
      </c>
      <c r="K96" s="230">
        <f>(SUM('1.  LRAMVA Summary'!F$54:F$68)+SUM('1.  LRAMVA Summary'!F$69:F$70)*(MONTH($E96)-1)/12)*$H96</f>
        <v>-0.22515527025833434</v>
      </c>
      <c r="L96" s="230">
        <f>(SUM('1.  LRAMVA Summary'!G$54:G$68)+SUM('1.  LRAMVA Summary'!G$69:G$70)*(MONTH($E96)-1)/12)*$H96</f>
        <v>0.24849821333333239</v>
      </c>
      <c r="M96" s="230">
        <f>(SUM('1.  LRAMVA Summary'!H$54:H$68)+SUM('1.  LRAMVA Summary'!H$69:H$70)*(MONTH($E96)-1)/12)*$H96</f>
        <v>-6.705416666666664E-4</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2.3914288049060035</v>
      </c>
    </row>
    <row r="97" spans="2:23" s="9" customFormat="1">
      <c r="B97" s="66"/>
      <c r="E97" s="214">
        <v>42583</v>
      </c>
      <c r="F97" s="214" t="s">
        <v>183</v>
      </c>
      <c r="G97" s="215" t="s">
        <v>68</v>
      </c>
      <c r="H97" s="229">
        <f t="shared" ref="H97:H98" si="37">$C$37/12</f>
        <v>9.1666666666666665E-4</v>
      </c>
      <c r="I97" s="230">
        <f>(SUM('1.  LRAMVA Summary'!D$54:D$68)+SUM('1.  LRAMVA Summary'!D$69:D$70)*(MONTH($E97)-1)/12)*$H97</f>
        <v>2.4339080833227666</v>
      </c>
      <c r="J97" s="230">
        <f>(SUM('1.  LRAMVA Summary'!E$54:E$68)+SUM('1.  LRAMVA Summary'!E$69:E$70)*(MONTH($E97)-1)/12)*$H97</f>
        <v>0.32866792469572503</v>
      </c>
      <c r="K97" s="230">
        <f>(SUM('1.  LRAMVA Summary'!F$54:F$68)+SUM('1.  LRAMVA Summary'!F$69:F$70)*(MONTH($E97)-1)/12)*$H97</f>
        <v>-0.2731836398523973</v>
      </c>
      <c r="L97" s="230">
        <f>(SUM('1.  LRAMVA Summary'!G$54:G$68)+SUM('1.  LRAMVA Summary'!G$69:G$70)*(MONTH($E97)-1)/12)*$H97</f>
        <v>0.29422334333333233</v>
      </c>
      <c r="M97" s="230">
        <f>(SUM('1.  LRAMVA Summary'!H$54:H$68)+SUM('1.  LRAMVA Summary'!H$69:H$70)*(MONTH($E97)-1)/12)*$H97</f>
        <v>-7.9681249999999967E-4</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2.7828188989994267</v>
      </c>
    </row>
    <row r="98" spans="2:23" s="9" customFormat="1">
      <c r="B98" s="66"/>
      <c r="E98" s="214">
        <v>42614</v>
      </c>
      <c r="F98" s="214" t="s">
        <v>183</v>
      </c>
      <c r="G98" s="215" t="s">
        <v>68</v>
      </c>
      <c r="H98" s="229">
        <f t="shared" si="37"/>
        <v>9.1666666666666665E-4</v>
      </c>
      <c r="I98" s="230">
        <f>(SUM('1.  LRAMVA Summary'!D$54:D$68)+SUM('1.  LRAMVA Summary'!D$69:D$70)*(MONTH($E98)-1)/12)*$H98</f>
        <v>2.7731441977689015</v>
      </c>
      <c r="J98" s="230">
        <f>(SUM('1.  LRAMVA Summary'!E$54:E$68)+SUM('1.  LRAMVA Summary'!E$69:E$70)*(MONTH($E98)-1)/12)*$H98</f>
        <v>0.3832514147704103</v>
      </c>
      <c r="K98" s="230">
        <f>(SUM('1.  LRAMVA Summary'!F$54:F$68)+SUM('1.  LRAMVA Summary'!F$69:F$70)*(MONTH($E98)-1)/12)*$H98</f>
        <v>-0.32121200944646017</v>
      </c>
      <c r="L98" s="230">
        <f>(SUM('1.  LRAMVA Summary'!G$54:G$68)+SUM('1.  LRAMVA Summary'!G$69:G$70)*(MONTH($E98)-1)/12)*$H98</f>
        <v>0.33994847333333233</v>
      </c>
      <c r="M98" s="230">
        <f>(SUM('1.  LRAMVA Summary'!H$54:H$68)+SUM('1.  LRAMVA Summary'!H$69:H$70)*(MONTH($E98)-1)/12)*$H98</f>
        <v>-9.2308333333333305E-4</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3.1742089930928508</v>
      </c>
    </row>
    <row r="99" spans="2:23" s="9" customFormat="1">
      <c r="B99" s="66"/>
      <c r="E99" s="214">
        <v>42644</v>
      </c>
      <c r="F99" s="214" t="s">
        <v>183</v>
      </c>
      <c r="G99" s="215" t="s">
        <v>69</v>
      </c>
      <c r="H99" s="210">
        <f>$C$38/12</f>
        <v>9.1666666666666665E-4</v>
      </c>
      <c r="I99" s="230">
        <f>(SUM('1.  LRAMVA Summary'!D$54:D$68)+SUM('1.  LRAMVA Summary'!D$69:D$70)*(MONTH($E99)-1)/12)*$H99</f>
        <v>3.1123803122150364</v>
      </c>
      <c r="J99" s="230">
        <f>(SUM('1.  LRAMVA Summary'!E$54:E$68)+SUM('1.  LRAMVA Summary'!E$69:E$70)*(MONTH($E99)-1)/12)*$H99</f>
        <v>0.43783490484509557</v>
      </c>
      <c r="K99" s="230">
        <f>(SUM('1.  LRAMVA Summary'!F$54:F$68)+SUM('1.  LRAMVA Summary'!F$69:F$70)*(MONTH($E99)-1)/12)*$H99</f>
        <v>-0.36924037904052304</v>
      </c>
      <c r="L99" s="230">
        <f>(SUM('1.  LRAMVA Summary'!G$54:G$68)+SUM('1.  LRAMVA Summary'!G$69:G$70)*(MONTH($E99)-1)/12)*$H99</f>
        <v>0.38567360333333234</v>
      </c>
      <c r="M99" s="230">
        <f>(SUM('1.  LRAMVA Summary'!H$54:H$68)+SUM('1.  LRAMVA Summary'!H$69:H$70)*(MONTH($E99)-1)/12)*$H99</f>
        <v>-1.0493541666666663E-3</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3.5655990871862748</v>
      </c>
    </row>
    <row r="100" spans="2:23" s="9" customFormat="1">
      <c r="B100" s="66"/>
      <c r="E100" s="214">
        <v>42675</v>
      </c>
      <c r="F100" s="214" t="s">
        <v>183</v>
      </c>
      <c r="G100" s="215" t="s">
        <v>69</v>
      </c>
      <c r="H100" s="210">
        <f t="shared" ref="H100:H101" si="38">$C$38/12</f>
        <v>9.1666666666666665E-4</v>
      </c>
      <c r="I100" s="230">
        <f>(SUM('1.  LRAMVA Summary'!D$54:D$68)+SUM('1.  LRAMVA Summary'!D$69:D$70)*(MONTH($E100)-1)/12)*$H100</f>
        <v>3.4516164266611709</v>
      </c>
      <c r="J100" s="230">
        <f>(SUM('1.  LRAMVA Summary'!E$54:E$68)+SUM('1.  LRAMVA Summary'!E$69:E$70)*(MONTH($E100)-1)/12)*$H100</f>
        <v>0.4924183949197809</v>
      </c>
      <c r="K100" s="230">
        <f>(SUM('1.  LRAMVA Summary'!F$54:F$68)+SUM('1.  LRAMVA Summary'!F$69:F$70)*(MONTH($E100)-1)/12)*$H100</f>
        <v>-0.41726874863458591</v>
      </c>
      <c r="L100" s="230">
        <f>(SUM('1.  LRAMVA Summary'!G$54:G$68)+SUM('1.  LRAMVA Summary'!G$69:G$70)*(MONTH($E100)-1)/12)*$H100</f>
        <v>0.43139873333333228</v>
      </c>
      <c r="M100" s="230">
        <f>(SUM('1.  LRAMVA Summary'!H$54:H$68)+SUM('1.  LRAMVA Summary'!H$69:H$70)*(MONTH($E100)-1)/12)*$H100</f>
        <v>-1.1756249999999996E-3</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3.9569891812796985</v>
      </c>
    </row>
    <row r="101" spans="2:23" s="9" customFormat="1">
      <c r="B101" s="66"/>
      <c r="E101" s="214">
        <v>42705</v>
      </c>
      <c r="F101" s="214" t="s">
        <v>183</v>
      </c>
      <c r="G101" s="215" t="s">
        <v>69</v>
      </c>
      <c r="H101" s="210">
        <f t="shared" si="38"/>
        <v>9.1666666666666665E-4</v>
      </c>
      <c r="I101" s="230">
        <f>(SUM('1.  LRAMVA Summary'!D$54:D$68)+SUM('1.  LRAMVA Summary'!D$69:D$70)*(MONTH($E101)-1)/12)*$H101</f>
        <v>3.7908525411073053</v>
      </c>
      <c r="J101" s="230">
        <f>(SUM('1.  LRAMVA Summary'!E$54:E$68)+SUM('1.  LRAMVA Summary'!E$69:E$70)*(MONTH($E101)-1)/12)*$H101</f>
        <v>0.54700188499446611</v>
      </c>
      <c r="K101" s="230">
        <f>(SUM('1.  LRAMVA Summary'!F$54:F$68)+SUM('1.  LRAMVA Summary'!F$69:F$70)*(MONTH($E101)-1)/12)*$H101</f>
        <v>-0.46529711822864889</v>
      </c>
      <c r="L101" s="230">
        <f>(SUM('1.  LRAMVA Summary'!G$54:G$68)+SUM('1.  LRAMVA Summary'!G$69:G$70)*(MONTH($E101)-1)/12)*$H101</f>
        <v>0.47712386333333234</v>
      </c>
      <c r="M101" s="230">
        <f>(SUM('1.  LRAMVA Summary'!H$54:H$68)+SUM('1.  LRAMVA Summary'!H$69:H$70)*(MONTH($E101)-1)/12)*$H101</f>
        <v>-1.3018958333333329E-3</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4.3483792753731221</v>
      </c>
    </row>
    <row r="102" spans="2:23" s="9" customFormat="1" ht="15.75" thickBot="1">
      <c r="B102" s="66"/>
      <c r="E102" s="216" t="s">
        <v>465</v>
      </c>
      <c r="F102" s="216"/>
      <c r="G102" s="217"/>
      <c r="H102" s="218"/>
      <c r="I102" s="219">
        <f>SUM(I89:I101)</f>
        <v>-0.73810138862497388</v>
      </c>
      <c r="J102" s="219">
        <f>SUM(J89:J101)</f>
        <v>18.740286389502664</v>
      </c>
      <c r="K102" s="219">
        <f t="shared" ref="K102:O102" si="39">SUM(K89:K101)</f>
        <v>-23.731204776772127</v>
      </c>
      <c r="L102" s="219">
        <f t="shared" si="39"/>
        <v>54.658480209999979</v>
      </c>
      <c r="M102" s="219">
        <f t="shared" si="39"/>
        <v>-3.7120899999999984E-2</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48.892339534105545</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-0.73810138862497388</v>
      </c>
      <c r="J104" s="228">
        <f t="shared" ref="J104" si="41">J102+J103</f>
        <v>18.740286389502664</v>
      </c>
      <c r="K104" s="228">
        <f t="shared" ref="K104" si="42">K102+K103</f>
        <v>-23.731204776772127</v>
      </c>
      <c r="L104" s="228">
        <f t="shared" ref="L104" si="43">L102+L103</f>
        <v>54.658480209999979</v>
      </c>
      <c r="M104" s="228">
        <f t="shared" ref="M104" si="44">M102+M103</f>
        <v>-3.7120899999999984E-2</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48.892339534105545</v>
      </c>
    </row>
    <row r="105" spans="2:23" s="9" customFormat="1">
      <c r="B105" s="66"/>
      <c r="E105" s="214">
        <v>42736</v>
      </c>
      <c r="F105" s="214" t="s">
        <v>184</v>
      </c>
      <c r="G105" s="215" t="s">
        <v>65</v>
      </c>
      <c r="H105" s="240">
        <f>$C$39/12</f>
        <v>9.1666666666666665E-4</v>
      </c>
      <c r="I105" s="230">
        <f>(SUM('1.  LRAMVA Summary'!D$54:D$71)+SUM('1.  LRAMVA Summary'!D$72:D$73)*(MONTH($E105)-1)/12)*$H105</f>
        <v>4.1300886555534397</v>
      </c>
      <c r="J105" s="230">
        <f>(SUM('1.  LRAMVA Summary'!E$54:E$71)+SUM('1.  LRAMVA Summary'!E$72:E$73)*(MONTH($E105)-1)/12)*$H105</f>
        <v>0.60158537506915144</v>
      </c>
      <c r="K105" s="230">
        <f>(SUM('1.  LRAMVA Summary'!F$54:F$71)+SUM('1.  LRAMVA Summary'!F$72:F$73)*(MONTH($E105)-1)/12)*$H105</f>
        <v>-0.51332548782271181</v>
      </c>
      <c r="L105" s="230">
        <f>(SUM('1.  LRAMVA Summary'!G$54:G$71)+SUM('1.  LRAMVA Summary'!G$72:G$73)*(MONTH($E105)-1)/12)*$H105</f>
        <v>0.52284899333333223</v>
      </c>
      <c r="M105" s="230">
        <f>(SUM('1.  LRAMVA Summary'!H$54:H$71)+SUM('1.  LRAMVA Summary'!H$72:H$73)*(MONTH($E105)-1)/12)*$H105</f>
        <v>-1.4281666666666663E-3</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4.7397693694665453</v>
      </c>
    </row>
    <row r="106" spans="2:23" s="9" customFormat="1">
      <c r="B106" s="66"/>
      <c r="E106" s="214">
        <v>42767</v>
      </c>
      <c r="F106" s="214" t="s">
        <v>184</v>
      </c>
      <c r="G106" s="215" t="s">
        <v>65</v>
      </c>
      <c r="H106" s="240">
        <f t="shared" ref="H106:H107" si="48">$C$39/12</f>
        <v>9.1666666666666665E-4</v>
      </c>
      <c r="I106" s="230">
        <f>(SUM('1.  LRAMVA Summary'!D$54:D$71)+SUM('1.  LRAMVA Summary'!D$72:D$73)*(MONTH($E106)-1)/12)*$H106</f>
        <v>4.5699134003600763</v>
      </c>
      <c r="J106" s="230">
        <f>(SUM('1.  LRAMVA Summary'!E$54:E$71)+SUM('1.  LRAMVA Summary'!E$72:E$73)*(MONTH($E106)-1)/12)*$H106</f>
        <v>0.64137535872731333</v>
      </c>
      <c r="K106" s="230">
        <f>(SUM('1.  LRAMVA Summary'!F$54:F$71)+SUM('1.  LRAMVA Summary'!F$72:F$73)*(MONTH($E106)-1)/12)*$H106</f>
        <v>-0.56030736039729934</v>
      </c>
      <c r="L106" s="230">
        <f>(SUM('1.  LRAMVA Summary'!G$54:G$71)+SUM('1.  LRAMVA Summary'!G$72:G$73)*(MONTH($E106)-1)/12)*$H106</f>
        <v>0.56933576333333236</v>
      </c>
      <c r="M106" s="230">
        <f>(SUM('1.  LRAMVA Summary'!H$54:H$71)+SUM('1.  LRAMVA Summary'!H$72:H$73)*(MONTH($E106)-1)/12)*$H106</f>
        <v>-1.5573402777777773E-3</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5.2187598217456452</v>
      </c>
    </row>
    <row r="107" spans="2:23" s="9" customFormat="1">
      <c r="B107" s="66"/>
      <c r="E107" s="214">
        <v>42795</v>
      </c>
      <c r="F107" s="214" t="s">
        <v>184</v>
      </c>
      <c r="G107" s="215" t="s">
        <v>65</v>
      </c>
      <c r="H107" s="240">
        <f t="shared" si="48"/>
        <v>9.1666666666666665E-4</v>
      </c>
      <c r="I107" s="230">
        <f>(SUM('1.  LRAMVA Summary'!D$54:D$71)+SUM('1.  LRAMVA Summary'!D$72:D$73)*(MONTH($E107)-1)/12)*$H107</f>
        <v>5.009738145166712</v>
      </c>
      <c r="J107" s="230">
        <f>(SUM('1.  LRAMVA Summary'!E$54:E$71)+SUM('1.  LRAMVA Summary'!E$72:E$73)*(MONTH($E107)-1)/12)*$H107</f>
        <v>0.68116534238547521</v>
      </c>
      <c r="K107" s="230">
        <f>(SUM('1.  LRAMVA Summary'!F$54:F$71)+SUM('1.  LRAMVA Summary'!F$72:F$73)*(MONTH($E107)-1)/12)*$H107</f>
        <v>-0.60728923297188675</v>
      </c>
      <c r="L107" s="230">
        <f>(SUM('1.  LRAMVA Summary'!G$54:G$71)+SUM('1.  LRAMVA Summary'!G$72:G$73)*(MONTH($E107)-1)/12)*$H107</f>
        <v>0.61582253333333226</v>
      </c>
      <c r="M107" s="230">
        <f>(SUM('1.  LRAMVA Summary'!H$54:H$71)+SUM('1.  LRAMVA Summary'!H$72:H$73)*(MONTH($E107)-1)/12)*$H107</f>
        <v>-1.6865138888888884E-3</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5.6977502740247443</v>
      </c>
    </row>
    <row r="108" spans="2:23" s="8" customFormat="1">
      <c r="B108" s="239"/>
      <c r="E108" s="214">
        <v>42826</v>
      </c>
      <c r="F108" s="214" t="s">
        <v>184</v>
      </c>
      <c r="G108" s="215" t="s">
        <v>66</v>
      </c>
      <c r="H108" s="240">
        <f>$C$40/12</f>
        <v>9.1666666666666665E-4</v>
      </c>
      <c r="I108" s="230">
        <f>(SUM('1.  LRAMVA Summary'!D$54:D$71)+SUM('1.  LRAMVA Summary'!D$72:D$73)*(MONTH($E108)-1)/12)*$H108</f>
        <v>5.4495628899733486</v>
      </c>
      <c r="J108" s="230">
        <f>(SUM('1.  LRAMVA Summary'!E$54:E$71)+SUM('1.  LRAMVA Summary'!E$72:E$73)*(MONTH($E108)-1)/12)*$H108</f>
        <v>0.72095532604363721</v>
      </c>
      <c r="K108" s="230">
        <f>(SUM('1.  LRAMVA Summary'!F$54:F$71)+SUM('1.  LRAMVA Summary'!F$72:F$73)*(MONTH($E108)-1)/12)*$H108</f>
        <v>-0.65427110554647427</v>
      </c>
      <c r="L108" s="230">
        <f>(SUM('1.  LRAMVA Summary'!G$54:G$71)+SUM('1.  LRAMVA Summary'!G$72:G$73)*(MONTH($E108)-1)/12)*$H108</f>
        <v>0.66230930333333227</v>
      </c>
      <c r="M108" s="230">
        <f>(SUM('1.  LRAMVA Summary'!H$54:H$71)+SUM('1.  LRAMVA Summary'!H$72:H$73)*(MONTH($E108)-1)/12)*$H108</f>
        <v>-1.8156874999999996E-3</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6.1767407263038443</v>
      </c>
    </row>
    <row r="109" spans="2:23" s="9" customFormat="1">
      <c r="B109" s="66"/>
      <c r="E109" s="214">
        <v>42856</v>
      </c>
      <c r="F109" s="214" t="s">
        <v>184</v>
      </c>
      <c r="G109" s="215" t="s">
        <v>66</v>
      </c>
      <c r="H109" s="240">
        <f t="shared" ref="H109:H110" si="50">$C$40/12</f>
        <v>9.1666666666666665E-4</v>
      </c>
      <c r="I109" s="230">
        <f>(SUM('1.  LRAMVA Summary'!D$54:D$71)+SUM('1.  LRAMVA Summary'!D$72:D$73)*(MONTH($E109)-1)/12)*$H109</f>
        <v>5.8893876347799843</v>
      </c>
      <c r="J109" s="230">
        <f>(SUM('1.  LRAMVA Summary'!E$54:E$71)+SUM('1.  LRAMVA Summary'!E$72:E$73)*(MONTH($E109)-1)/12)*$H109</f>
        <v>0.7607453097017991</v>
      </c>
      <c r="K109" s="230">
        <f>(SUM('1.  LRAMVA Summary'!F$54:F$71)+SUM('1.  LRAMVA Summary'!F$72:F$73)*(MONTH($E109)-1)/12)*$H109</f>
        <v>-0.7012529781210618</v>
      </c>
      <c r="L109" s="230">
        <f>(SUM('1.  LRAMVA Summary'!G$54:G$71)+SUM('1.  LRAMVA Summary'!G$72:G$73)*(MONTH($E109)-1)/12)*$H109</f>
        <v>0.70879607333333228</v>
      </c>
      <c r="M109" s="230">
        <f>(SUM('1.  LRAMVA Summary'!H$54:H$71)+SUM('1.  LRAMVA Summary'!H$72:H$73)*(MONTH($E109)-1)/12)*$H109</f>
        <v>-1.9448611111111105E-3</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6.6557311785829434</v>
      </c>
    </row>
    <row r="110" spans="2:23" s="238" customFormat="1">
      <c r="B110" s="237"/>
      <c r="E110" s="214">
        <v>42887</v>
      </c>
      <c r="F110" s="214" t="s">
        <v>184</v>
      </c>
      <c r="G110" s="215" t="s">
        <v>66</v>
      </c>
      <c r="H110" s="240">
        <f t="shared" si="50"/>
        <v>9.1666666666666665E-4</v>
      </c>
      <c r="I110" s="230">
        <f>(SUM('1.  LRAMVA Summary'!D$54:D$71)+SUM('1.  LRAMVA Summary'!D$72:D$73)*(MONTH($E110)-1)/12)*$H110</f>
        <v>6.3292123795866218</v>
      </c>
      <c r="J110" s="230">
        <f>(SUM('1.  LRAMVA Summary'!E$54:E$71)+SUM('1.  LRAMVA Summary'!E$72:E$73)*(MONTH($E110)-1)/12)*$H110</f>
        <v>0.80053529335996099</v>
      </c>
      <c r="K110" s="230">
        <f>(SUM('1.  LRAMVA Summary'!F$54:F$71)+SUM('1.  LRAMVA Summary'!F$72:F$73)*(MONTH($E110)-1)/12)*$H110</f>
        <v>-0.74823485069564932</v>
      </c>
      <c r="L110" s="230">
        <f>(SUM('1.  LRAMVA Summary'!G$54:G$71)+SUM('1.  LRAMVA Summary'!G$72:G$73)*(MONTH($E110)-1)/12)*$H110</f>
        <v>0.75528284333333218</v>
      </c>
      <c r="M110" s="230">
        <f>(SUM('1.  LRAMVA Summary'!H$54:H$71)+SUM('1.  LRAMVA Summary'!H$72:H$73)*(MONTH($E110)-1)/12)*$H110</f>
        <v>-2.0740347222222215E-3</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7.1347216308620443</v>
      </c>
    </row>
    <row r="111" spans="2:23" s="9" customFormat="1">
      <c r="B111" s="66"/>
      <c r="E111" s="214">
        <v>42917</v>
      </c>
      <c r="F111" s="214" t="s">
        <v>184</v>
      </c>
      <c r="G111" s="215" t="s">
        <v>68</v>
      </c>
      <c r="H111" s="240">
        <f>$C$41/12</f>
        <v>9.1666666666666665E-4</v>
      </c>
      <c r="I111" s="230">
        <f>(SUM('1.  LRAMVA Summary'!D$54:D$71)+SUM('1.  LRAMVA Summary'!D$72:D$73)*(MONTH($E111)-1)/12)*$H111</f>
        <v>6.7690371243932574</v>
      </c>
      <c r="J111" s="230">
        <f>(SUM('1.  LRAMVA Summary'!E$54:E$71)+SUM('1.  LRAMVA Summary'!E$72:E$73)*(MONTH($E111)-1)/12)*$H111</f>
        <v>0.84032527701812287</v>
      </c>
      <c r="K111" s="230">
        <f>(SUM('1.  LRAMVA Summary'!F$54:F$71)+SUM('1.  LRAMVA Summary'!F$72:F$73)*(MONTH($E111)-1)/12)*$H111</f>
        <v>-0.79521672327023674</v>
      </c>
      <c r="L111" s="230">
        <f>(SUM('1.  LRAMVA Summary'!G$54:G$71)+SUM('1.  LRAMVA Summary'!G$72:G$73)*(MONTH($E111)-1)/12)*$H111</f>
        <v>0.80176961333333219</v>
      </c>
      <c r="M111" s="230">
        <f>(SUM('1.  LRAMVA Summary'!H$54:H$71)+SUM('1.  LRAMVA Summary'!H$72:H$73)*(MONTH($E111)-1)/12)*$H111</f>
        <v>-2.2032083333333331E-3</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7.6137120831411425</v>
      </c>
    </row>
    <row r="112" spans="2:23" s="9" customFormat="1">
      <c r="B112" s="66"/>
      <c r="E112" s="214">
        <v>42948</v>
      </c>
      <c r="F112" s="214" t="s">
        <v>184</v>
      </c>
      <c r="G112" s="215" t="s">
        <v>68</v>
      </c>
      <c r="H112" s="240">
        <f t="shared" ref="H112:H113" si="51">$C$41/12</f>
        <v>9.1666666666666665E-4</v>
      </c>
      <c r="I112" s="230">
        <f>(SUM('1.  LRAMVA Summary'!D$54:D$71)+SUM('1.  LRAMVA Summary'!D$72:D$73)*(MONTH($E112)-1)/12)*$H112</f>
        <v>7.208861869199894</v>
      </c>
      <c r="J112" s="230">
        <f>(SUM('1.  LRAMVA Summary'!E$54:E$71)+SUM('1.  LRAMVA Summary'!E$72:E$73)*(MONTH($E112)-1)/12)*$H112</f>
        <v>0.88011526067628487</v>
      </c>
      <c r="K112" s="230">
        <f>(SUM('1.  LRAMVA Summary'!F$54:F$71)+SUM('1.  LRAMVA Summary'!F$72:F$73)*(MONTH($E112)-1)/12)*$H112</f>
        <v>-0.84219859584482426</v>
      </c>
      <c r="L112" s="230">
        <f>(SUM('1.  LRAMVA Summary'!G$54:G$71)+SUM('1.  LRAMVA Summary'!G$72:G$73)*(MONTH($E112)-1)/12)*$H112</f>
        <v>0.8482563833333322</v>
      </c>
      <c r="M112" s="230">
        <f>(SUM('1.  LRAMVA Summary'!H$54:H$71)+SUM('1.  LRAMVA Summary'!H$72:H$73)*(MONTH($E112)-1)/12)*$H112</f>
        <v>-2.3323819444444442E-3</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8.0927025354202424</v>
      </c>
    </row>
    <row r="113" spans="2:23" s="9" customFormat="1">
      <c r="B113" s="66"/>
      <c r="E113" s="214">
        <v>42979</v>
      </c>
      <c r="F113" s="214" t="s">
        <v>184</v>
      </c>
      <c r="G113" s="215" t="s">
        <v>68</v>
      </c>
      <c r="H113" s="240">
        <f t="shared" si="51"/>
        <v>9.1666666666666665E-4</v>
      </c>
      <c r="I113" s="230">
        <f>(SUM('1.  LRAMVA Summary'!D$54:D$71)+SUM('1.  LRAMVA Summary'!D$72:D$73)*(MONTH($E113)-1)/12)*$H113</f>
        <v>7.6486866140065297</v>
      </c>
      <c r="J113" s="230">
        <f>(SUM('1.  LRAMVA Summary'!E$54:E$71)+SUM('1.  LRAMVA Summary'!E$72:E$73)*(MONTH($E113)-1)/12)*$H113</f>
        <v>0.91990524433444687</v>
      </c>
      <c r="K113" s="230">
        <f>(SUM('1.  LRAMVA Summary'!F$54:F$71)+SUM('1.  LRAMVA Summary'!F$72:F$73)*(MONTH($E113)-1)/12)*$H113</f>
        <v>-0.88918046841941178</v>
      </c>
      <c r="L113" s="230">
        <f>(SUM('1.  LRAMVA Summary'!G$54:G$71)+SUM('1.  LRAMVA Summary'!G$72:G$73)*(MONTH($E113)-1)/12)*$H113</f>
        <v>0.89474315333333221</v>
      </c>
      <c r="M113" s="230">
        <f>(SUM('1.  LRAMVA Summary'!H$54:H$71)+SUM('1.  LRAMVA Summary'!H$72:H$73)*(MONTH($E113)-1)/12)*$H113</f>
        <v>-2.4615555555555549E-3</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8.5716929876993415</v>
      </c>
    </row>
    <row r="114" spans="2:23" s="9" customFormat="1">
      <c r="B114" s="66"/>
      <c r="E114" s="214">
        <v>43009</v>
      </c>
      <c r="F114" s="214" t="s">
        <v>184</v>
      </c>
      <c r="G114" s="215" t="s">
        <v>69</v>
      </c>
      <c r="H114" s="240">
        <f>$C$42/12</f>
        <v>1.25E-3</v>
      </c>
      <c r="I114" s="230">
        <f>(SUM('1.  LRAMVA Summary'!D$54:D$71)+SUM('1.  LRAMVA Summary'!D$72:D$73)*(MONTH($E114)-1)/12)*$H114</f>
        <v>11.029788216563409</v>
      </c>
      <c r="J114" s="230">
        <f>(SUM('1.  LRAMVA Summary'!E$54:E$71)+SUM('1.  LRAMVA Summary'!E$72:E$73)*(MONTH($E114)-1)/12)*$H114</f>
        <v>1.3086753108990119</v>
      </c>
      <c r="K114" s="230">
        <f>(SUM('1.  LRAMVA Summary'!F$54:F$71)+SUM('1.  LRAMVA Summary'!F$72:F$73)*(MONTH($E114)-1)/12)*$H114</f>
        <v>-1.2765850104463627</v>
      </c>
      <c r="L114" s="230">
        <f>(SUM('1.  LRAMVA Summary'!G$54:G$71)+SUM('1.  LRAMVA Summary'!G$72:G$73)*(MONTH($E114)-1)/12)*$H114</f>
        <v>1.2834953499999984</v>
      </c>
      <c r="M114" s="230">
        <f>(SUM('1.  LRAMVA Summary'!H$54:H$71)+SUM('1.  LRAMVA Summary'!H$72:H$73)*(MONTH($E114)-1)/12)*$H114</f>
        <v>-3.5328124999999999E-3</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12.341841054516058</v>
      </c>
    </row>
    <row r="115" spans="2:23" s="9" customFormat="1">
      <c r="B115" s="66"/>
      <c r="E115" s="214">
        <v>43040</v>
      </c>
      <c r="F115" s="214" t="s">
        <v>184</v>
      </c>
      <c r="G115" s="215" t="s">
        <v>69</v>
      </c>
      <c r="H115" s="240">
        <f t="shared" ref="H115:H116" si="52">$C$42/12</f>
        <v>1.25E-3</v>
      </c>
      <c r="I115" s="230">
        <f>(SUM('1.  LRAMVA Summary'!D$54:D$71)+SUM('1.  LRAMVA Summary'!D$72:D$73)*(MONTH($E115)-1)/12)*$H115</f>
        <v>11.629549232208822</v>
      </c>
      <c r="J115" s="230">
        <f>(SUM('1.  LRAMVA Summary'!E$54:E$71)+SUM('1.  LRAMVA Summary'!E$72:E$73)*(MONTH($E115)-1)/12)*$H115</f>
        <v>1.3629343795237783</v>
      </c>
      <c r="K115" s="230">
        <f>(SUM('1.  LRAMVA Summary'!F$54:F$71)+SUM('1.  LRAMVA Summary'!F$72:F$73)*(MONTH($E115)-1)/12)*$H115</f>
        <v>-1.3406512003208002</v>
      </c>
      <c r="L115" s="230">
        <f>(SUM('1.  LRAMVA Summary'!G$54:G$71)+SUM('1.  LRAMVA Summary'!G$72:G$73)*(MONTH($E115)-1)/12)*$H115</f>
        <v>1.3468863999999985</v>
      </c>
      <c r="M115" s="230">
        <f>(SUM('1.  LRAMVA Summary'!H$54:H$71)+SUM('1.  LRAMVA Summary'!H$72:H$73)*(MONTH($E115)-1)/12)*$H115</f>
        <v>-3.7089583333333332E-3</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12.995009853078464</v>
      </c>
    </row>
    <row r="116" spans="2:23" s="9" customFormat="1">
      <c r="B116" s="66"/>
      <c r="E116" s="214">
        <v>43070</v>
      </c>
      <c r="F116" s="214" t="s">
        <v>184</v>
      </c>
      <c r="G116" s="215" t="s">
        <v>69</v>
      </c>
      <c r="H116" s="240">
        <f t="shared" si="52"/>
        <v>1.25E-3</v>
      </c>
      <c r="I116" s="230">
        <f>(SUM('1.  LRAMVA Summary'!D$54:D$71)+SUM('1.  LRAMVA Summary'!D$72:D$73)*(MONTH($E116)-1)/12)*$H116</f>
        <v>12.229310247854235</v>
      </c>
      <c r="J116" s="230">
        <f>(SUM('1.  LRAMVA Summary'!E$54:E$71)+SUM('1.  LRAMVA Summary'!E$72:E$73)*(MONTH($E116)-1)/12)*$H116</f>
        <v>1.4171934481485442</v>
      </c>
      <c r="K116" s="230">
        <f>(SUM('1.  LRAMVA Summary'!F$54:F$71)+SUM('1.  LRAMVA Summary'!F$72:F$73)*(MONTH($E116)-1)/12)*$H116</f>
        <v>-1.4047173901952377</v>
      </c>
      <c r="L116" s="230">
        <f>(SUM('1.  LRAMVA Summary'!G$54:G$71)+SUM('1.  LRAMVA Summary'!G$72:G$73)*(MONTH($E116)-1)/12)*$H116</f>
        <v>1.4102774499999984</v>
      </c>
      <c r="M116" s="230">
        <f>(SUM('1.  LRAMVA Summary'!H$54:H$71)+SUM('1.  LRAMVA Summary'!H$72:H$73)*(MONTH($E116)-1)/12)*$H116</f>
        <v>-3.8851041666666665E-3</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13.648178651640873</v>
      </c>
    </row>
    <row r="117" spans="2:23" s="9" customFormat="1" ht="15.75" thickBot="1">
      <c r="B117" s="66"/>
      <c r="E117" s="216" t="s">
        <v>466</v>
      </c>
      <c r="F117" s="216"/>
      <c r="G117" s="217"/>
      <c r="H117" s="218"/>
      <c r="I117" s="219">
        <f>SUM(I104:I116)</f>
        <v>87.155035021021348</v>
      </c>
      <c r="J117" s="219">
        <f>SUM(J104:J116)</f>
        <v>29.675797315390195</v>
      </c>
      <c r="K117" s="219">
        <f t="shared" ref="K117:O117" si="53">SUM(K104:K116)</f>
        <v>-34.064435180824084</v>
      </c>
      <c r="L117" s="219">
        <f t="shared" si="53"/>
        <v>65.078304069999959</v>
      </c>
      <c r="M117" s="219">
        <f t="shared" si="53"/>
        <v>-6.5751524999999977E-2</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147.77894970058742</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87.155035021021348</v>
      </c>
      <c r="J119" s="228">
        <f t="shared" ref="J119" si="55">J117+J118</f>
        <v>29.675797315390195</v>
      </c>
      <c r="K119" s="228">
        <f t="shared" ref="K119" si="56">K117+K118</f>
        <v>-34.064435180824084</v>
      </c>
      <c r="L119" s="228">
        <f t="shared" ref="L119" si="57">L117+L118</f>
        <v>65.078304069999959</v>
      </c>
      <c r="M119" s="228">
        <f t="shared" ref="M119" si="58">M117+M118</f>
        <v>-6.5751524999999977E-2</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147.77894970058742</v>
      </c>
    </row>
    <row r="120" spans="2:23" s="9" customFormat="1">
      <c r="B120" s="66"/>
      <c r="E120" s="214">
        <v>43101</v>
      </c>
      <c r="F120" s="214" t="s">
        <v>185</v>
      </c>
      <c r="G120" s="215" t="s">
        <v>65</v>
      </c>
      <c r="H120" s="240">
        <f>$C$43/12</f>
        <v>1.25E-3</v>
      </c>
      <c r="I120" s="230">
        <f>(SUM('1.  LRAMVA Summary'!D$54:D$74)+SUM('1.  LRAMVA Summary'!D$75:D$76)*(MONTH($E120)-1)/12)*$H120</f>
        <v>12.829071263499646</v>
      </c>
      <c r="J120" s="230">
        <f>(SUM('1.  LRAMVA Summary'!E$54:E$74)+SUM('1.  LRAMVA Summary'!E$75:E$76)*(MONTH($E120)-1)/12)*$H120</f>
        <v>1.4714525167733106</v>
      </c>
      <c r="K120" s="230">
        <f>(SUM('1.  LRAMVA Summary'!F$54:F$74)+SUM('1.  LRAMVA Summary'!F$75:F$76)*(MONTH($E120)-1)/12)*$H120</f>
        <v>-1.4687835800696751</v>
      </c>
      <c r="L120" s="230">
        <f>(SUM('1.  LRAMVA Summary'!G$54:G$74)+SUM('1.  LRAMVA Summary'!G$75:G$76)*(MONTH($E120)-1)/12)*$H120</f>
        <v>1.4736684999999985</v>
      </c>
      <c r="M120" s="230">
        <f>(SUM('1.  LRAMVA Summary'!H$54:H$74)+SUM('1.  LRAMVA Summary'!H$75:H$76)*(MONTH($E120)-1)/12)*$H120</f>
        <v>-4.0612499999999998E-3</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14.301347450203281</v>
      </c>
    </row>
    <row r="121" spans="2:23" s="9" customFormat="1">
      <c r="B121" s="66"/>
      <c r="E121" s="214">
        <v>43132</v>
      </c>
      <c r="F121" s="214" t="s">
        <v>185</v>
      </c>
      <c r="G121" s="215" t="s">
        <v>65</v>
      </c>
      <c r="H121" s="240">
        <f t="shared" ref="H121:H122" si="62">$C$43/12</f>
        <v>1.25E-3</v>
      </c>
      <c r="I121" s="230">
        <f>(SUM('1.  LRAMVA Summary'!D$54:D$74)+SUM('1.  LRAMVA Summary'!D$75:D$76)*(MONTH($E121)-1)/12)*$H121</f>
        <v>13.13790225500048</v>
      </c>
      <c r="J121" s="230">
        <f>(SUM('1.  LRAMVA Summary'!E$54:E$74)+SUM('1.  LRAMVA Summary'!E$75:E$76)*(MONTH($E121)-1)/12)*$H121</f>
        <v>1.5575228288218173</v>
      </c>
      <c r="K121" s="230">
        <f>(SUM('1.  LRAMVA Summary'!F$54:F$74)+SUM('1.  LRAMVA Summary'!F$75:F$76)*(MONTH($E121)-1)/12)*$H121</f>
        <v>-1.609720040659671</v>
      </c>
      <c r="L121" s="230">
        <f>(SUM('1.  LRAMVA Summary'!G$54:G$74)+SUM('1.  LRAMVA Summary'!G$75:G$76)*(MONTH($E121)-1)/12)*$H121</f>
        <v>1.5531302999999985</v>
      </c>
      <c r="M121" s="230">
        <f>(SUM('1.  LRAMVA Summary'!H$54:H$74)+SUM('1.  LRAMVA Summary'!H$75:H$76)*(MONTH($E121)-1)/12)*$H121</f>
        <v>-4.0612499999999998E-3</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14.634774093162626</v>
      </c>
    </row>
    <row r="122" spans="2:23" s="9" customFormat="1">
      <c r="B122" s="66"/>
      <c r="E122" s="214">
        <v>43160</v>
      </c>
      <c r="F122" s="214" t="s">
        <v>185</v>
      </c>
      <c r="G122" s="215" t="s">
        <v>65</v>
      </c>
      <c r="H122" s="240">
        <f t="shared" si="62"/>
        <v>1.25E-3</v>
      </c>
      <c r="I122" s="230">
        <f>(SUM('1.  LRAMVA Summary'!D$54:D$74)+SUM('1.  LRAMVA Summary'!D$75:D$76)*(MONTH($E122)-1)/12)*$H122</f>
        <v>13.446733246501312</v>
      </c>
      <c r="J122" s="230">
        <f>(SUM('1.  LRAMVA Summary'!E$54:E$74)+SUM('1.  LRAMVA Summary'!E$75:E$76)*(MONTH($E122)-1)/12)*$H122</f>
        <v>1.6435931408703244</v>
      </c>
      <c r="K122" s="230">
        <f>(SUM('1.  LRAMVA Summary'!F$54:F$74)+SUM('1.  LRAMVA Summary'!F$75:F$76)*(MONTH($E122)-1)/12)*$H122</f>
        <v>-1.7506565012496669</v>
      </c>
      <c r="L122" s="230">
        <f>(SUM('1.  LRAMVA Summary'!G$54:G$74)+SUM('1.  LRAMVA Summary'!G$75:G$76)*(MONTH($E122)-1)/12)*$H122</f>
        <v>1.6325920999999985</v>
      </c>
      <c r="M122" s="230">
        <f>(SUM('1.  LRAMVA Summary'!H$54:H$74)+SUM('1.  LRAMVA Summary'!H$75:H$76)*(MONTH($E122)-1)/12)*$H122</f>
        <v>-4.0612499999999998E-3</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14.968200736121968</v>
      </c>
    </row>
    <row r="123" spans="2:23" s="8" customFormat="1">
      <c r="B123" s="239"/>
      <c r="E123" s="214">
        <v>43191</v>
      </c>
      <c r="F123" s="214" t="s">
        <v>185</v>
      </c>
      <c r="G123" s="215" t="s">
        <v>66</v>
      </c>
      <c r="H123" s="240">
        <f>$C$44/12</f>
        <v>1.575E-3</v>
      </c>
      <c r="I123" s="230">
        <f>(SUM('1.  LRAMVA Summary'!D$54:D$74)+SUM('1.  LRAMVA Summary'!D$75:D$76)*(MONTH($E123)-1)/12)*$H123</f>
        <v>17.3320109398827</v>
      </c>
      <c r="J123" s="230">
        <f>(SUM('1.  LRAMVA Summary'!E$54:E$74)+SUM('1.  LRAMVA Summary'!E$75:E$76)*(MONTH($E123)-1)/12)*$H123</f>
        <v>2.179375950677727</v>
      </c>
      <c r="K123" s="230">
        <f>(SUM('1.  LRAMVA Summary'!F$54:F$74)+SUM('1.  LRAMVA Summary'!F$75:F$76)*(MONTH($E123)-1)/12)*$H123</f>
        <v>-2.3834071319179748</v>
      </c>
      <c r="L123" s="230">
        <f>(SUM('1.  LRAMVA Summary'!G$54:G$74)+SUM('1.  LRAMVA Summary'!G$75:G$76)*(MONTH($E123)-1)/12)*$H123</f>
        <v>2.1571879139999983</v>
      </c>
      <c r="M123" s="230">
        <f>(SUM('1.  LRAMVA Summary'!H$54:H$74)+SUM('1.  LRAMVA Summary'!H$75:H$76)*(MONTH($E123)-1)/12)*$H123</f>
        <v>-5.1171749999999998E-3</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19.280050497642453</v>
      </c>
    </row>
    <row r="124" spans="2:23" s="9" customFormat="1">
      <c r="B124" s="66"/>
      <c r="E124" s="214">
        <v>43221</v>
      </c>
      <c r="F124" s="214" t="s">
        <v>185</v>
      </c>
      <c r="G124" s="215" t="s">
        <v>66</v>
      </c>
      <c r="H124" s="240">
        <f t="shared" ref="H124:H125" si="64">$C$44/12</f>
        <v>1.575E-3</v>
      </c>
      <c r="I124" s="230">
        <f>(SUM('1.  LRAMVA Summary'!D$54:D$74)+SUM('1.  LRAMVA Summary'!D$75:D$76)*(MONTH($E124)-1)/12)*$H124</f>
        <v>17.721137989173751</v>
      </c>
      <c r="J124" s="230">
        <f>(SUM('1.  LRAMVA Summary'!E$54:E$74)+SUM('1.  LRAMVA Summary'!E$75:E$76)*(MONTH($E124)-1)/12)*$H124</f>
        <v>2.287824543858846</v>
      </c>
      <c r="K124" s="230">
        <f>(SUM('1.  LRAMVA Summary'!F$54:F$74)+SUM('1.  LRAMVA Summary'!F$75:F$76)*(MONTH($E124)-1)/12)*$H124</f>
        <v>-2.5609870722613697</v>
      </c>
      <c r="L124" s="230">
        <f>(SUM('1.  LRAMVA Summary'!G$54:G$74)+SUM('1.  LRAMVA Summary'!G$75:G$76)*(MONTH($E124)-1)/12)*$H124</f>
        <v>2.2573097819999983</v>
      </c>
      <c r="M124" s="230">
        <f>(SUM('1.  LRAMVA Summary'!H$54:H$74)+SUM('1.  LRAMVA Summary'!H$75:H$76)*(MONTH($E124)-1)/12)*$H124</f>
        <v>-5.1171749999999998E-3</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19.700168067771227</v>
      </c>
    </row>
    <row r="125" spans="2:23" s="238" customFormat="1">
      <c r="B125" s="237"/>
      <c r="E125" s="214">
        <v>43252</v>
      </c>
      <c r="F125" s="214" t="s">
        <v>185</v>
      </c>
      <c r="G125" s="215" t="s">
        <v>66</v>
      </c>
      <c r="H125" s="240">
        <f t="shared" si="64"/>
        <v>1.575E-3</v>
      </c>
      <c r="I125" s="230">
        <f>(SUM('1.  LRAMVA Summary'!D$54:D$74)+SUM('1.  LRAMVA Summary'!D$75:D$76)*(MONTH($E125)-1)/12)*$H125</f>
        <v>18.110265038464803</v>
      </c>
      <c r="J125" s="230">
        <f>(SUM('1.  LRAMVA Summary'!E$54:E$74)+SUM('1.  LRAMVA Summary'!E$75:E$76)*(MONTH($E125)-1)/12)*$H125</f>
        <v>2.3962731370399641</v>
      </c>
      <c r="K125" s="230">
        <f>(SUM('1.  LRAMVA Summary'!F$54:F$74)+SUM('1.  LRAMVA Summary'!F$75:F$76)*(MONTH($E125)-1)/12)*$H125</f>
        <v>-2.7385670126047645</v>
      </c>
      <c r="L125" s="230">
        <f>(SUM('1.  LRAMVA Summary'!G$54:G$74)+SUM('1.  LRAMVA Summary'!G$75:G$76)*(MONTH($E125)-1)/12)*$H125</f>
        <v>2.3574316499999983</v>
      </c>
      <c r="M125" s="230">
        <f>(SUM('1.  LRAMVA Summary'!H$54:H$74)+SUM('1.  LRAMVA Summary'!H$75:H$76)*(MONTH($E125)-1)/12)*$H125</f>
        <v>-5.1171749999999998E-3</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20.1202856379</v>
      </c>
    </row>
    <row r="126" spans="2:23" s="9" customFormat="1">
      <c r="B126" s="66"/>
      <c r="E126" s="214">
        <v>43282</v>
      </c>
      <c r="F126" s="214" t="s">
        <v>185</v>
      </c>
      <c r="G126" s="215" t="s">
        <v>68</v>
      </c>
      <c r="H126" s="240">
        <f>$C$45/12</f>
        <v>1.575E-3</v>
      </c>
      <c r="I126" s="230">
        <f>(SUM('1.  LRAMVA Summary'!D$54:D$74)+SUM('1.  LRAMVA Summary'!D$75:D$76)*(MONTH($E126)-1)/12)*$H126</f>
        <v>18.499392087755851</v>
      </c>
      <c r="J126" s="230">
        <f>(SUM('1.  LRAMVA Summary'!E$54:E$74)+SUM('1.  LRAMVA Summary'!E$75:E$76)*(MONTH($E126)-1)/12)*$H126</f>
        <v>2.5047217302210831</v>
      </c>
      <c r="K126" s="230">
        <f>(SUM('1.  LRAMVA Summary'!F$54:F$74)+SUM('1.  LRAMVA Summary'!F$75:F$76)*(MONTH($E126)-1)/12)*$H126</f>
        <v>-2.916146952948159</v>
      </c>
      <c r="L126" s="230">
        <f>(SUM('1.  LRAMVA Summary'!G$54:G$74)+SUM('1.  LRAMVA Summary'!G$75:G$76)*(MONTH($E126)-1)/12)*$H126</f>
        <v>2.4575535179999979</v>
      </c>
      <c r="M126" s="230">
        <f>(SUM('1.  LRAMVA Summary'!H$54:H$74)+SUM('1.  LRAMVA Summary'!H$75:H$76)*(MONTH($E126)-1)/12)*$H126</f>
        <v>-5.1171749999999998E-3</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20.540403208028774</v>
      </c>
    </row>
    <row r="127" spans="2:23" s="9" customFormat="1">
      <c r="B127" s="66"/>
      <c r="E127" s="214">
        <v>43313</v>
      </c>
      <c r="F127" s="214" t="s">
        <v>185</v>
      </c>
      <c r="G127" s="215" t="s">
        <v>68</v>
      </c>
      <c r="H127" s="240">
        <f t="shared" ref="H127:H128" si="65">$C$45/12</f>
        <v>1.575E-3</v>
      </c>
      <c r="I127" s="230">
        <f>(SUM('1.  LRAMVA Summary'!D$54:D$74)+SUM('1.  LRAMVA Summary'!D$75:D$76)*(MONTH($E127)-1)/12)*$H127</f>
        <v>18.888519137046902</v>
      </c>
      <c r="J127" s="230">
        <f>(SUM('1.  LRAMVA Summary'!E$54:E$74)+SUM('1.  LRAMVA Summary'!E$75:E$76)*(MONTH($E127)-1)/12)*$H127</f>
        <v>2.6131703234022017</v>
      </c>
      <c r="K127" s="230">
        <f>(SUM('1.  LRAMVA Summary'!F$54:F$74)+SUM('1.  LRAMVA Summary'!F$75:F$76)*(MONTH($E127)-1)/12)*$H127</f>
        <v>-3.0937268932915538</v>
      </c>
      <c r="L127" s="230">
        <f>(SUM('1.  LRAMVA Summary'!G$54:G$74)+SUM('1.  LRAMVA Summary'!G$75:G$76)*(MONTH($E127)-1)/12)*$H127</f>
        <v>2.5576753859999979</v>
      </c>
      <c r="M127" s="230">
        <f>(SUM('1.  LRAMVA Summary'!H$54:H$74)+SUM('1.  LRAMVA Summary'!H$75:H$76)*(MONTH($E127)-1)/12)*$H127</f>
        <v>-5.1171749999999998E-3</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20.960520778157548</v>
      </c>
    </row>
    <row r="128" spans="2:23" s="9" customFormat="1">
      <c r="B128" s="66"/>
      <c r="E128" s="214">
        <v>43344</v>
      </c>
      <c r="F128" s="214" t="s">
        <v>185</v>
      </c>
      <c r="G128" s="215" t="s">
        <v>68</v>
      </c>
      <c r="H128" s="240">
        <f t="shared" si="65"/>
        <v>1.575E-3</v>
      </c>
      <c r="I128" s="230">
        <f>(SUM('1.  LRAMVA Summary'!D$54:D$74)+SUM('1.  LRAMVA Summary'!D$75:D$76)*(MONTH($E128)-1)/12)*$H128</f>
        <v>19.27764618633795</v>
      </c>
      <c r="J128" s="230">
        <f>(SUM('1.  LRAMVA Summary'!E$54:E$74)+SUM('1.  LRAMVA Summary'!E$75:E$76)*(MONTH($E128)-1)/12)*$H128</f>
        <v>2.7216189165833202</v>
      </c>
      <c r="K128" s="230">
        <f>(SUM('1.  LRAMVA Summary'!F$54:F$74)+SUM('1.  LRAMVA Summary'!F$75:F$76)*(MONTH($E128)-1)/12)*$H128</f>
        <v>-3.2713068336349487</v>
      </c>
      <c r="L128" s="230">
        <f>(SUM('1.  LRAMVA Summary'!G$54:G$74)+SUM('1.  LRAMVA Summary'!G$75:G$76)*(MONTH($E128)-1)/12)*$H128</f>
        <v>2.6577972539999979</v>
      </c>
      <c r="M128" s="230">
        <f>(SUM('1.  LRAMVA Summary'!H$54:H$74)+SUM('1.  LRAMVA Summary'!H$75:H$76)*(MONTH($E128)-1)/12)*$H128</f>
        <v>-5.1171749999999998E-3</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21.380638348286322</v>
      </c>
    </row>
    <row r="129" spans="2:23" s="9" customFormat="1">
      <c r="B129" s="66"/>
      <c r="E129" s="214">
        <v>43374</v>
      </c>
      <c r="F129" s="214" t="s">
        <v>185</v>
      </c>
      <c r="G129" s="215" t="s">
        <v>69</v>
      </c>
      <c r="H129" s="240">
        <f>$C$46/12</f>
        <v>1.8083333333333335E-3</v>
      </c>
      <c r="I129" s="230">
        <f>(SUM('1.  LRAMVA Summary'!D$54:D$74)+SUM('1.  LRAMVA Summary'!D$75:D$76)*(MONTH($E129)-1)/12)*$H129</f>
        <v>22.580369270537002</v>
      </c>
      <c r="J129" s="230">
        <f>(SUM('1.  LRAMVA Summary'!E$54:E$74)+SUM('1.  LRAMVA Summary'!E$75:E$76)*(MONTH($E129)-1)/12)*$H129</f>
        <v>3.2493367704702814</v>
      </c>
      <c r="K129" s="230">
        <f>(SUM('1.  LRAMVA Summary'!F$54:F$74)+SUM('1.  LRAMVA Summary'!F$75:F$76)*(MONTH($E129)-1)/12)*$H129</f>
        <v>-3.9598329627158759</v>
      </c>
      <c r="L129" s="230">
        <f>(SUM('1.  LRAMVA Summary'!G$54:G$74)+SUM('1.  LRAMVA Summary'!G$75:G$76)*(MONTH($E129)-1)/12)*$H129</f>
        <v>3.1664997326666646</v>
      </c>
      <c r="M129" s="230">
        <f>(SUM('1.  LRAMVA Summary'!H$54:H$74)+SUM('1.  LRAMVA Summary'!H$75:H$76)*(MONTH($E129)-1)/12)*$H129</f>
        <v>-5.8752750000000001E-3</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25.030497535958073</v>
      </c>
    </row>
    <row r="130" spans="2:23" s="9" customFormat="1">
      <c r="B130" s="66"/>
      <c r="E130" s="214">
        <v>43405</v>
      </c>
      <c r="F130" s="214" t="s">
        <v>185</v>
      </c>
      <c r="G130" s="215" t="s">
        <v>69</v>
      </c>
      <c r="H130" s="240">
        <f t="shared" ref="H130:H131" si="66">$C$46/12</f>
        <v>1.8083333333333335E-3</v>
      </c>
      <c r="I130" s="230">
        <f>(SUM('1.  LRAMVA Summary'!D$54:D$74)+SUM('1.  LRAMVA Summary'!D$75:D$76)*(MONTH($E130)-1)/12)*$H130</f>
        <v>23.027144771574875</v>
      </c>
      <c r="J130" s="230">
        <f>(SUM('1.  LRAMVA Summary'!E$54:E$74)+SUM('1.  LRAMVA Summary'!E$75:E$76)*(MONTH($E130)-1)/12)*$H130</f>
        <v>3.373851821900455</v>
      </c>
      <c r="K130" s="230">
        <f>(SUM('1.  LRAMVA Summary'!F$54:F$74)+SUM('1.  LRAMVA Summary'!F$75:F$76)*(MONTH($E130)-1)/12)*$H130</f>
        <v>-4.1637210423694029</v>
      </c>
      <c r="L130" s="230">
        <f>(SUM('1.  LRAMVA Summary'!G$54:G$74)+SUM('1.  LRAMVA Summary'!G$75:G$76)*(MONTH($E130)-1)/12)*$H130</f>
        <v>3.2814544699999981</v>
      </c>
      <c r="M130" s="230">
        <f>(SUM('1.  LRAMVA Summary'!H$54:H$74)+SUM('1.  LRAMVA Summary'!H$75:H$76)*(MONTH($E130)-1)/12)*$H130</f>
        <v>-5.8752750000000001E-3</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25.512854746105923</v>
      </c>
    </row>
    <row r="131" spans="2:23" s="9" customFormat="1">
      <c r="B131" s="66"/>
      <c r="E131" s="214">
        <v>43435</v>
      </c>
      <c r="F131" s="214" t="s">
        <v>185</v>
      </c>
      <c r="G131" s="215" t="s">
        <v>69</v>
      </c>
      <c r="H131" s="240">
        <f t="shared" si="66"/>
        <v>1.8083333333333335E-3</v>
      </c>
      <c r="I131" s="230">
        <f>(SUM('1.  LRAMVA Summary'!D$54:D$74)+SUM('1.  LRAMVA Summary'!D$75:D$76)*(MONTH($E131)-1)/12)*$H131</f>
        <v>23.473920272612744</v>
      </c>
      <c r="J131" s="230">
        <f>(SUM('1.  LRAMVA Summary'!E$54:E$74)+SUM('1.  LRAMVA Summary'!E$75:E$76)*(MONTH($E131)-1)/12)*$H131</f>
        <v>3.4983668733306286</v>
      </c>
      <c r="K131" s="230">
        <f>(SUM('1.  LRAMVA Summary'!F$54:F$74)+SUM('1.  LRAMVA Summary'!F$75:F$76)*(MONTH($E131)-1)/12)*$H131</f>
        <v>-4.3676091220229303</v>
      </c>
      <c r="L131" s="230">
        <f>(SUM('1.  LRAMVA Summary'!G$54:G$74)+SUM('1.  LRAMVA Summary'!G$75:G$76)*(MONTH($E131)-1)/12)*$H131</f>
        <v>3.3964092073333312</v>
      </c>
      <c r="M131" s="230">
        <f>(SUM('1.  LRAMVA Summary'!H$54:H$74)+SUM('1.  LRAMVA Summary'!H$75:H$76)*(MONTH($E131)-1)/12)*$H131</f>
        <v>-5.8752750000000001E-3</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25.995211956253772</v>
      </c>
    </row>
    <row r="132" spans="2:23" s="9" customFormat="1" ht="15.75" thickBot="1">
      <c r="B132" s="66"/>
      <c r="E132" s="216" t="s">
        <v>467</v>
      </c>
      <c r="F132" s="216"/>
      <c r="G132" s="217"/>
      <c r="H132" s="218"/>
      <c r="I132" s="219">
        <f>SUM(I119:I131)</f>
        <v>305.47914747940933</v>
      </c>
      <c r="J132" s="219">
        <f>SUM(J119:J131)</f>
        <v>59.172905869340148</v>
      </c>
      <c r="K132" s="219">
        <f t="shared" ref="K132:O132" si="67">SUM(K119:K131)</f>
        <v>-68.348900326570075</v>
      </c>
      <c r="L132" s="219">
        <f t="shared" si="67"/>
        <v>94.027013883999942</v>
      </c>
      <c r="M132" s="219">
        <f t="shared" si="67"/>
        <v>-0.12626414999999999</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390.20390275617939</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305.47914747940933</v>
      </c>
      <c r="J134" s="228">
        <f t="shared" ref="J134" si="69">J132+J133</f>
        <v>59.172905869340148</v>
      </c>
      <c r="K134" s="228">
        <f t="shared" ref="K134" si="70">K132+K133</f>
        <v>-68.348900326570075</v>
      </c>
      <c r="L134" s="228">
        <f t="shared" ref="L134" si="71">L132+L133</f>
        <v>94.027013883999942</v>
      </c>
      <c r="M134" s="228">
        <f t="shared" ref="M134" si="72">M132+M133</f>
        <v>-0.12626414999999999</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390.20390275617939</v>
      </c>
    </row>
    <row r="135" spans="2:23" s="9" customFormat="1">
      <c r="B135" s="66"/>
      <c r="E135" s="214">
        <v>43466</v>
      </c>
      <c r="F135" s="214" t="s">
        <v>186</v>
      </c>
      <c r="G135" s="215" t="s">
        <v>65</v>
      </c>
      <c r="H135" s="240">
        <f>$C$47/12</f>
        <v>2.0416666666666669E-3</v>
      </c>
      <c r="I135" s="230">
        <f>(SUM('1.  LRAMVA Summary'!D$54:D$77)+SUM('1.  LRAMVA Summary'!D$78:D$79)*(MONTH($E135)-1)/12)*$H135</f>
        <v>27.007237163799086</v>
      </c>
      <c r="J135" s="230">
        <f>(SUM('1.  LRAMVA Summary'!E$54:E$77)+SUM('1.  LRAMVA Summary'!E$78:E$79)*(MONTH($E135)-1)/12)*$H135</f>
        <v>4.0903505602138077</v>
      </c>
      <c r="K135" s="230">
        <f>(SUM('1.  LRAMVA Summary'!F$54:F$77)+SUM('1.  LRAMVA Summary'!F$78:F$79)*(MONTH($E135)-1)/12)*$H135</f>
        <v>-5.1613678083443881</v>
      </c>
      <c r="L135" s="230">
        <f>(SUM('1.  LRAMVA Summary'!G$54:G$77)+SUM('1.  LRAMVA Summary'!G$78:G$79)*(MONTH($E135)-1)/12)*$H135</f>
        <v>3.9644431633333315</v>
      </c>
      <c r="M135" s="230">
        <f>(SUM('1.  LRAMVA Summary'!H$54:H$77)+SUM('1.  LRAMVA Summary'!H$78:H$79)*(MONTH($E135)-1)/12)*$H135</f>
        <v>-6.6333750000000004E-3</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29.894029704001838</v>
      </c>
    </row>
    <row r="136" spans="2:23" s="9" customFormat="1">
      <c r="B136" s="66"/>
      <c r="E136" s="214">
        <v>43497</v>
      </c>
      <c r="F136" s="214" t="s">
        <v>186</v>
      </c>
      <c r="G136" s="215" t="s">
        <v>65</v>
      </c>
      <c r="H136" s="240">
        <f t="shared" ref="H136:H137" si="75">$C$47/12</f>
        <v>2.0416666666666669E-3</v>
      </c>
      <c r="I136" s="230">
        <f>(SUM('1.  LRAMVA Summary'!D$54:D$77)+SUM('1.  LRAMVA Summary'!D$78:D$79)*(MONTH($E136)-1)/12)*$H136</f>
        <v>27.141674889582863</v>
      </c>
      <c r="J136" s="230">
        <f>(SUM('1.  LRAMVA Summary'!E$54:E$77)+SUM('1.  LRAMVA Summary'!E$78:E$79)*(MONTH($E136)-1)/12)*$H136</f>
        <v>4.2817970621646539</v>
      </c>
      <c r="K136" s="230">
        <f>(SUM('1.  LRAMVA Summary'!F$54:F$77)+SUM('1.  LRAMVA Summary'!F$78:F$79)*(MONTH($E136)-1)/12)*$H136</f>
        <v>-5.3906373677603439</v>
      </c>
      <c r="L136" s="230">
        <f>(SUM('1.  LRAMVA Summary'!G$54:G$77)+SUM('1.  LRAMVA Summary'!G$78:G$79)*(MONTH($E136)-1)/12)*$H136</f>
        <v>4.0495683724999987</v>
      </c>
      <c r="M136" s="230">
        <f>(SUM('1.  LRAMVA Summary'!H$54:H$77)+SUM('1.  LRAMVA Summary'!H$78:H$79)*(MONTH($E136)-1)/12)*$H136</f>
        <v>-6.6333750000000004E-3</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30.075769581487169</v>
      </c>
    </row>
    <row r="137" spans="2:23" s="9" customFormat="1">
      <c r="B137" s="66"/>
      <c r="E137" s="214">
        <v>43525</v>
      </c>
      <c r="F137" s="214" t="s">
        <v>186</v>
      </c>
      <c r="G137" s="215" t="s">
        <v>65</v>
      </c>
      <c r="H137" s="240">
        <f t="shared" si="75"/>
        <v>2.0416666666666669E-3</v>
      </c>
      <c r="I137" s="230">
        <f>(SUM('1.  LRAMVA Summary'!D$54:D$77)+SUM('1.  LRAMVA Summary'!D$78:D$79)*(MONTH($E137)-1)/12)*$H137</f>
        <v>27.276112615366635</v>
      </c>
      <c r="J137" s="230">
        <f>(SUM('1.  LRAMVA Summary'!E$54:E$77)+SUM('1.  LRAMVA Summary'!E$78:E$79)*(MONTH($E137)-1)/12)*$H137</f>
        <v>4.4732435641155002</v>
      </c>
      <c r="K137" s="230">
        <f>(SUM('1.  LRAMVA Summary'!F$54:F$77)+SUM('1.  LRAMVA Summary'!F$78:F$79)*(MONTH($E137)-1)/12)*$H137</f>
        <v>-5.6199069271762987</v>
      </c>
      <c r="L137" s="230">
        <f>(SUM('1.  LRAMVA Summary'!G$54:G$77)+SUM('1.  LRAMVA Summary'!G$78:G$79)*(MONTH($E137)-1)/12)*$H137</f>
        <v>4.1346935816666646</v>
      </c>
      <c r="M137" s="230">
        <f>(SUM('1.  LRAMVA Summary'!H$54:H$77)+SUM('1.  LRAMVA Summary'!H$78:H$79)*(MONTH($E137)-1)/12)*$H137</f>
        <v>-6.6333750000000004E-3</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30.2575094589725</v>
      </c>
    </row>
    <row r="138" spans="2:23" s="8" customFormat="1">
      <c r="B138" s="239"/>
      <c r="E138" s="214">
        <v>43556</v>
      </c>
      <c r="F138" s="214" t="s">
        <v>186</v>
      </c>
      <c r="G138" s="215" t="s">
        <v>66</v>
      </c>
      <c r="H138" s="240">
        <f>$C$48/12</f>
        <v>1.8166666666666667E-3</v>
      </c>
      <c r="I138" s="230">
        <f>(SUM('1.  LRAMVA Summary'!D$54:D$77)+SUM('1.  LRAMVA Summary'!D$78:D$79)*(MONTH($E138)-1)/12)*$H138</f>
        <v>24.389795813758326</v>
      </c>
      <c r="J138" s="230">
        <f>(SUM('1.  LRAMVA Summary'!E$54:E$77)+SUM('1.  LRAMVA Summary'!E$78:E$79)*(MONTH($E138)-1)/12)*$H138</f>
        <v>4.150622181234545</v>
      </c>
      <c r="K138" s="230">
        <f>(SUM('1.  LRAMVA Summary'!F$54:F$77)+SUM('1.  LRAMVA Summary'!F$78:F$79)*(MONTH($E138)-1)/12)*$H138</f>
        <v>-5.2045733635800469</v>
      </c>
      <c r="L138" s="230">
        <f>(SUM('1.  LRAMVA Summary'!G$54:G$77)+SUM('1.  LRAMVA Summary'!G$78:G$79)*(MONTH($E138)-1)/12)*$H138</f>
        <v>3.7547775363333318</v>
      </c>
      <c r="M138" s="230">
        <f>(SUM('1.  LRAMVA Summary'!H$54:H$77)+SUM('1.  LRAMVA Summary'!H$78:H$79)*(MONTH($E138)-1)/12)*$H138</f>
        <v>-5.9023499999999998E-3</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27.084719817746159</v>
      </c>
    </row>
    <row r="139" spans="2:23" s="9" customFormat="1">
      <c r="B139" s="66"/>
      <c r="E139" s="214">
        <v>43586</v>
      </c>
      <c r="F139" s="214" t="s">
        <v>186</v>
      </c>
      <c r="G139" s="215" t="s">
        <v>66</v>
      </c>
      <c r="H139" s="240">
        <f>$C$48/12</f>
        <v>1.8166666666666667E-3</v>
      </c>
      <c r="I139" s="230">
        <f>(SUM('1.  LRAMVA Summary'!D$54:D$77)+SUM('1.  LRAMVA Summary'!D$78:D$79)*(MONTH($E139)-1)/12)*$H139</f>
        <v>24.509417953435317</v>
      </c>
      <c r="J139" s="230">
        <f>(SUM('1.  LRAMVA Summary'!E$54:E$77)+SUM('1.  LRAMVA Summary'!E$78:E$79)*(MONTH($E139)-1)/12)*$H139</f>
        <v>4.3209704972561154</v>
      </c>
      <c r="K139" s="230">
        <f>(SUM('1.  LRAMVA Summary'!F$54:F$77)+SUM('1.  LRAMVA Summary'!F$78:F$79)*(MONTH($E139)-1)/12)*$H139</f>
        <v>-5.4085764817542445</v>
      </c>
      <c r="L139" s="230">
        <f>(SUM('1.  LRAMVA Summary'!G$54:G$77)+SUM('1.  LRAMVA Summary'!G$78:G$79)*(MONTH($E139)-1)/12)*$H139</f>
        <v>3.8305215999999982</v>
      </c>
      <c r="M139" s="230">
        <f>(SUM('1.  LRAMVA Summary'!H$54:H$77)+SUM('1.  LRAMVA Summary'!H$78:H$79)*(MONTH($E139)-1)/12)*$H139</f>
        <v>-5.9023499999999998E-3</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27.246431218937186</v>
      </c>
    </row>
    <row r="140" spans="2:23" s="9" customFormat="1">
      <c r="B140" s="66"/>
      <c r="E140" s="214">
        <v>43617</v>
      </c>
      <c r="F140" s="214" t="s">
        <v>186</v>
      </c>
      <c r="G140" s="215" t="s">
        <v>66</v>
      </c>
      <c r="H140" s="240">
        <f t="shared" ref="H140" si="77">$C$48/12</f>
        <v>1.8166666666666667E-3</v>
      </c>
      <c r="I140" s="230">
        <f>(SUM('1.  LRAMVA Summary'!D$54:D$77)+SUM('1.  LRAMVA Summary'!D$78:D$79)*(MONTH($E140)-1)/12)*$H140</f>
        <v>24.629040093112309</v>
      </c>
      <c r="J140" s="230">
        <f>(SUM('1.  LRAMVA Summary'!E$54:E$77)+SUM('1.  LRAMVA Summary'!E$78:E$79)*(MONTH($E140)-1)/12)*$H140</f>
        <v>4.491318813277684</v>
      </c>
      <c r="K140" s="230">
        <f>(SUM('1.  LRAMVA Summary'!F$54:F$77)+SUM('1.  LRAMVA Summary'!F$78:F$79)*(MONTH($E140)-1)/12)*$H140</f>
        <v>-5.6125795999284414</v>
      </c>
      <c r="L140" s="230">
        <f>(SUM('1.  LRAMVA Summary'!G$54:G$77)+SUM('1.  LRAMVA Summary'!G$78:G$79)*(MONTH($E140)-1)/12)*$H140</f>
        <v>3.9062656636666651</v>
      </c>
      <c r="M140" s="230">
        <f>(SUM('1.  LRAMVA Summary'!H$54:H$77)+SUM('1.  LRAMVA Summary'!H$78:H$79)*(MONTH($E140)-1)/12)*$H140</f>
        <v>-5.9023499999999998E-3</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27.408142620128217</v>
      </c>
    </row>
    <row r="141" spans="2:23" s="9" customFormat="1">
      <c r="B141" s="66"/>
      <c r="E141" s="214">
        <v>43647</v>
      </c>
      <c r="F141" s="214" t="s">
        <v>186</v>
      </c>
      <c r="G141" s="215" t="s">
        <v>68</v>
      </c>
      <c r="H141" s="240">
        <f>$C$49/12</f>
        <v>1.8166666666666667E-3</v>
      </c>
      <c r="I141" s="230">
        <f>(SUM('1.  LRAMVA Summary'!D$54:D$77)+SUM('1.  LRAMVA Summary'!D$78:D$79)*(MONTH($E141)-1)/12)*$H141</f>
        <v>24.7486622327893</v>
      </c>
      <c r="J141" s="230">
        <f>(SUM('1.  LRAMVA Summary'!E$54:E$77)+SUM('1.  LRAMVA Summary'!E$78:E$79)*(MONTH($E141)-1)/12)*$H141</f>
        <v>4.6616671292992526</v>
      </c>
      <c r="K141" s="230">
        <f>(SUM('1.  LRAMVA Summary'!F$54:F$77)+SUM('1.  LRAMVA Summary'!F$78:F$79)*(MONTH($E141)-1)/12)*$H141</f>
        <v>-5.816582718102639</v>
      </c>
      <c r="L141" s="230">
        <f>(SUM('1.  LRAMVA Summary'!G$54:G$77)+SUM('1.  LRAMVA Summary'!G$78:G$79)*(MONTH($E141)-1)/12)*$H141</f>
        <v>3.9820097273333315</v>
      </c>
      <c r="M141" s="230">
        <f>(SUM('1.  LRAMVA Summary'!H$54:H$77)+SUM('1.  LRAMVA Summary'!H$78:H$79)*(MONTH($E141)-1)/12)*$H141</f>
        <v>-5.9023499999999998E-3</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27.569854021319248</v>
      </c>
    </row>
    <row r="142" spans="2:23" s="9" customFormat="1">
      <c r="B142" s="66"/>
      <c r="E142" s="214">
        <v>43678</v>
      </c>
      <c r="F142" s="214" t="s">
        <v>186</v>
      </c>
      <c r="G142" s="215" t="s">
        <v>68</v>
      </c>
      <c r="H142" s="240">
        <f t="shared" ref="H142" si="78">$C$49/12</f>
        <v>1.8166666666666667E-3</v>
      </c>
      <c r="I142" s="230">
        <f>(SUM('1.  LRAMVA Summary'!D$54:D$77)+SUM('1.  LRAMVA Summary'!D$78:D$79)*(MONTH($E142)-1)/12)*$H142</f>
        <v>24.868284372466292</v>
      </c>
      <c r="J142" s="230">
        <f>(SUM('1.  LRAMVA Summary'!E$54:E$77)+SUM('1.  LRAMVA Summary'!E$78:E$79)*(MONTH($E142)-1)/12)*$H142</f>
        <v>4.8320154453208231</v>
      </c>
      <c r="K142" s="230">
        <f>(SUM('1.  LRAMVA Summary'!F$54:F$77)+SUM('1.  LRAMVA Summary'!F$78:F$79)*(MONTH($E142)-1)/12)*$H142</f>
        <v>-6.0205858362768359</v>
      </c>
      <c r="L142" s="230">
        <f>(SUM('1.  LRAMVA Summary'!G$54:G$77)+SUM('1.  LRAMVA Summary'!G$78:G$79)*(MONTH($E142)-1)/12)*$H142</f>
        <v>4.0577537909999979</v>
      </c>
      <c r="M142" s="230">
        <f>(SUM('1.  LRAMVA Summary'!H$54:H$77)+SUM('1.  LRAMVA Summary'!H$78:H$79)*(MONTH($E142)-1)/12)*$H142</f>
        <v>-5.9023499999999998E-3</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27.731565422510279</v>
      </c>
    </row>
    <row r="143" spans="2:23" s="9" customFormat="1">
      <c r="B143" s="66"/>
      <c r="E143" s="214">
        <v>43709</v>
      </c>
      <c r="F143" s="214" t="s">
        <v>186</v>
      </c>
      <c r="G143" s="215" t="s">
        <v>68</v>
      </c>
      <c r="H143" s="240">
        <f>$C$49/12</f>
        <v>1.8166666666666667E-3</v>
      </c>
      <c r="I143" s="230">
        <f>(SUM('1.  LRAMVA Summary'!D$54:D$77)+SUM('1.  LRAMVA Summary'!D$78:D$79)*(MONTH($E143)-1)/12)*$H143</f>
        <v>24.987906512143283</v>
      </c>
      <c r="J143" s="230">
        <f>(SUM('1.  LRAMVA Summary'!E$54:E$77)+SUM('1.  LRAMVA Summary'!E$78:E$79)*(MONTH($E143)-1)/12)*$H143</f>
        <v>5.0023637613423926</v>
      </c>
      <c r="K143" s="230">
        <f>(SUM('1.  LRAMVA Summary'!F$54:F$77)+SUM('1.  LRAMVA Summary'!F$78:F$79)*(MONTH($E143)-1)/12)*$H143</f>
        <v>-6.2245889544510327</v>
      </c>
      <c r="L143" s="230">
        <f>(SUM('1.  LRAMVA Summary'!G$54:G$77)+SUM('1.  LRAMVA Summary'!G$78:G$79)*(MONTH($E143)-1)/12)*$H143</f>
        <v>4.1334978546666648</v>
      </c>
      <c r="M143" s="230">
        <f>(SUM('1.  LRAMVA Summary'!H$54:H$77)+SUM('1.  LRAMVA Summary'!H$78:H$79)*(MONTH($E143)-1)/12)*$H143</f>
        <v>-5.9023499999999998E-3</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27.89327682370131</v>
      </c>
    </row>
    <row r="144" spans="2:23" s="9" customFormat="1">
      <c r="B144" s="66"/>
      <c r="E144" s="214">
        <v>43739</v>
      </c>
      <c r="F144" s="214" t="s">
        <v>186</v>
      </c>
      <c r="G144" s="215" t="s">
        <v>69</v>
      </c>
      <c r="H144" s="240">
        <f>$C$50/12</f>
        <v>1.8166666666666667E-3</v>
      </c>
      <c r="I144" s="230">
        <f>(SUM('1.  LRAMVA Summary'!D$54:D$77)+SUM('1.  LRAMVA Summary'!D$78:D$79)*(MONTH($E144)-1)/12)*$H144</f>
        <v>25.107528651820274</v>
      </c>
      <c r="J144" s="230">
        <f>(SUM('1.  LRAMVA Summary'!E$54:E$77)+SUM('1.  LRAMVA Summary'!E$78:E$79)*(MONTH($E144)-1)/12)*$H144</f>
        <v>5.1727120773639612</v>
      </c>
      <c r="K144" s="230">
        <f>(SUM('1.  LRAMVA Summary'!F$54:F$77)+SUM('1.  LRAMVA Summary'!F$78:F$79)*(MONTH($E144)-1)/12)*$H144</f>
        <v>-6.4285920726252304</v>
      </c>
      <c r="L144" s="230">
        <f>(SUM('1.  LRAMVA Summary'!G$54:G$77)+SUM('1.  LRAMVA Summary'!G$78:G$79)*(MONTH($E144)-1)/12)*$H144</f>
        <v>4.2092419183333316</v>
      </c>
      <c r="M144" s="230">
        <f>(SUM('1.  LRAMVA Summary'!H$54:H$77)+SUM('1.  LRAMVA Summary'!H$78:H$79)*(MONTH($E144)-1)/12)*$H144</f>
        <v>-5.9023499999999998E-3</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28.054988224892341</v>
      </c>
    </row>
    <row r="145" spans="2:23" s="9" customFormat="1">
      <c r="B145" s="66"/>
      <c r="E145" s="214">
        <v>43770</v>
      </c>
      <c r="F145" s="214" t="s">
        <v>186</v>
      </c>
      <c r="G145" s="215" t="s">
        <v>69</v>
      </c>
      <c r="H145" s="240">
        <f t="shared" ref="H145:H146" si="79">$C$50/12</f>
        <v>1.8166666666666667E-3</v>
      </c>
      <c r="I145" s="230">
        <f>(SUM('1.  LRAMVA Summary'!D$54:D$77)+SUM('1.  LRAMVA Summary'!D$78:D$79)*(MONTH($E145)-1)/12)*$H145</f>
        <v>25.227150791497266</v>
      </c>
      <c r="J145" s="230">
        <f>(SUM('1.  LRAMVA Summary'!E$54:E$77)+SUM('1.  LRAMVA Summary'!E$78:E$79)*(MONTH($E145)-1)/12)*$H145</f>
        <v>5.3430603933855307</v>
      </c>
      <c r="K145" s="230">
        <f>(SUM('1.  LRAMVA Summary'!F$54:F$77)+SUM('1.  LRAMVA Summary'!F$78:F$79)*(MONTH($E145)-1)/12)*$H145</f>
        <v>-6.6325951907994281</v>
      </c>
      <c r="L145" s="230">
        <f>(SUM('1.  LRAMVA Summary'!G$54:G$77)+SUM('1.  LRAMVA Summary'!G$78:G$79)*(MONTH($E145)-1)/12)*$H145</f>
        <v>4.2849859819999985</v>
      </c>
      <c r="M145" s="230">
        <f>(SUM('1.  LRAMVA Summary'!H$54:H$77)+SUM('1.  LRAMVA Summary'!H$78:H$79)*(MONTH($E145)-1)/12)*$H145</f>
        <v>-5.9023499999999998E-3</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28.216699626083368</v>
      </c>
    </row>
    <row r="146" spans="2:23" s="9" customFormat="1">
      <c r="B146" s="66"/>
      <c r="E146" s="214">
        <v>43800</v>
      </c>
      <c r="F146" s="214" t="s">
        <v>186</v>
      </c>
      <c r="G146" s="215" t="s">
        <v>69</v>
      </c>
      <c r="H146" s="240">
        <f t="shared" si="79"/>
        <v>1.8166666666666667E-3</v>
      </c>
      <c r="I146" s="230">
        <f>(SUM('1.  LRAMVA Summary'!D$54:D$77)+SUM('1.  LRAMVA Summary'!D$78:D$79)*(MONTH($E146)-1)/12)*$H146</f>
        <v>25.346772931174257</v>
      </c>
      <c r="J146" s="230">
        <f>(SUM('1.  LRAMVA Summary'!E$54:E$77)+SUM('1.  LRAMVA Summary'!E$78:E$79)*(MONTH($E146)-1)/12)*$H146</f>
        <v>5.5134087094071003</v>
      </c>
      <c r="K146" s="230">
        <f>(SUM('1.  LRAMVA Summary'!F$54:F$77)+SUM('1.  LRAMVA Summary'!F$78:F$79)*(MONTH($E146)-1)/12)*$H146</f>
        <v>-6.8365983089736249</v>
      </c>
      <c r="L146" s="230">
        <f>(SUM('1.  LRAMVA Summary'!G$54:G$77)+SUM('1.  LRAMVA Summary'!G$78:G$79)*(MONTH($E146)-1)/12)*$H146</f>
        <v>4.3607300456666653</v>
      </c>
      <c r="M146" s="230">
        <f>(SUM('1.  LRAMVA Summary'!H$54:H$77)+SUM('1.  LRAMVA Summary'!H$78:H$79)*(MONTH($E146)-1)/12)*$H146</f>
        <v>-5.9023499999999998E-3</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28.378411027274403</v>
      </c>
    </row>
    <row r="147" spans="2:23" s="9" customFormat="1" ht="15.75" thickBot="1">
      <c r="B147" s="66"/>
      <c r="E147" s="216" t="s">
        <v>468</v>
      </c>
      <c r="F147" s="216"/>
      <c r="G147" s="217"/>
      <c r="H147" s="218"/>
      <c r="I147" s="219">
        <f>SUM(I134:I146)</f>
        <v>610.71873150035458</v>
      </c>
      <c r="J147" s="219">
        <f>SUM(J134:J146)</f>
        <v>115.50643606372151</v>
      </c>
      <c r="K147" s="219">
        <f t="shared" ref="K147:O147" si="80">SUM(K134:K146)</f>
        <v>-138.70608495634266</v>
      </c>
      <c r="L147" s="219">
        <f t="shared" si="80"/>
        <v>142.69550312049992</v>
      </c>
      <c r="M147" s="219">
        <f t="shared" si="80"/>
        <v>-0.19928542499999999</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730.01530030323329</v>
      </c>
    </row>
    <row r="148" spans="2:23" s="9" customFormat="1" ht="15.75" thickTop="1">
      <c r="B148" s="66"/>
      <c r="E148" s="220" t="s">
        <v>67</v>
      </c>
      <c r="F148" s="220"/>
      <c r="G148" s="221"/>
      <c r="H148" s="222"/>
      <c r="I148" s="223">
        <v>64.64</v>
      </c>
      <c r="J148" s="223">
        <v>-58.27</v>
      </c>
      <c r="K148" s="223">
        <v>68.75</v>
      </c>
      <c r="L148" s="223">
        <v>-28.2</v>
      </c>
      <c r="M148" s="223">
        <v>0.09</v>
      </c>
      <c r="N148" s="223"/>
      <c r="O148" s="223"/>
      <c r="P148" s="223"/>
      <c r="Q148" s="223"/>
      <c r="R148" s="223"/>
      <c r="S148" s="223"/>
      <c r="T148" s="223"/>
      <c r="U148" s="223"/>
      <c r="V148" s="223"/>
      <c r="W148" s="224">
        <f>SUM(I148:V148)</f>
        <v>47.010000000000005</v>
      </c>
    </row>
    <row r="149" spans="2:23" s="9" customFormat="1">
      <c r="B149" s="66"/>
      <c r="E149" s="225" t="s">
        <v>432</v>
      </c>
      <c r="F149" s="225"/>
      <c r="G149" s="226"/>
      <c r="H149" s="227"/>
      <c r="I149" s="228">
        <f>I147+I148</f>
        <v>675.35873150035457</v>
      </c>
      <c r="J149" s="228">
        <f t="shared" ref="J149" si="82">J147+J148</f>
        <v>57.236436063721506</v>
      </c>
      <c r="K149" s="228">
        <f t="shared" ref="K149" si="83">K147+K148</f>
        <v>-69.956084956342664</v>
      </c>
      <c r="L149" s="228">
        <f t="shared" ref="L149" si="84">L147+L148</f>
        <v>114.49550312049992</v>
      </c>
      <c r="M149" s="228">
        <f t="shared" ref="M149" si="85">M147+M148</f>
        <v>-0.10928542499999999</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777.02530030323328</v>
      </c>
    </row>
    <row r="150" spans="2:23" s="9" customFormat="1">
      <c r="B150" s="66"/>
      <c r="E150" s="214">
        <v>43831</v>
      </c>
      <c r="F150" s="214" t="s">
        <v>187</v>
      </c>
      <c r="G150" s="215" t="s">
        <v>65</v>
      </c>
      <c r="H150" s="240">
        <f>$C$51/12</f>
        <v>1.8166666666666667E-3</v>
      </c>
      <c r="I150" s="230">
        <f>(SUM('1.  LRAMVA Summary'!D$54:D$80)+SUM('1.  LRAMVA Summary'!D$81:D$82)*(MONTH($E150)-1)/12)*$H150</f>
        <v>25.466395070851252</v>
      </c>
      <c r="J150" s="230">
        <f>(SUM('1.  LRAMVA Summary'!E$54:E$80)+SUM('1.  LRAMVA Summary'!E$81:E$82)*(MONTH($E150)-1)/12)*$H150</f>
        <v>5.6837570254286707</v>
      </c>
      <c r="K150" s="230">
        <f>(SUM('1.  LRAMVA Summary'!F$54:F$80)+SUM('1.  LRAMVA Summary'!F$81:F$82)*(MONTH($E150)-1)/12)*$H150</f>
        <v>-7.0406014271478217</v>
      </c>
      <c r="L150" s="230">
        <f>(SUM('1.  LRAMVA Summary'!G$54:G$80)+SUM('1.  LRAMVA Summary'!G$81:G$82)*(MONTH($E150)-1)/12)*$H150</f>
        <v>4.4364741093333322</v>
      </c>
      <c r="M150" s="230">
        <f>(SUM('1.  LRAMVA Summary'!H$54:H$80)+SUM('1.  LRAMVA Summary'!H$81:H$82)*(MONTH($E150)-1)/12)*$H150</f>
        <v>-5.9023499999999998E-3</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28.540122428465438</v>
      </c>
    </row>
    <row r="151" spans="2:23" s="9" customFormat="1">
      <c r="B151" s="66"/>
      <c r="E151" s="214">
        <v>43862</v>
      </c>
      <c r="F151" s="214" t="s">
        <v>187</v>
      </c>
      <c r="G151" s="215" t="s">
        <v>65</v>
      </c>
      <c r="H151" s="240">
        <f t="shared" ref="H151:H152" si="88">$C$51/12</f>
        <v>1.8166666666666667E-3</v>
      </c>
      <c r="I151" s="230">
        <f>(SUM('1.  LRAMVA Summary'!D$54:D$80)+SUM('1.  LRAMVA Summary'!D$81:D$82)*(MONTH($E151)-1)/12)*$H151</f>
        <v>25.466395070851252</v>
      </c>
      <c r="J151" s="230">
        <f>(SUM('1.  LRAMVA Summary'!E$54:E$80)+SUM('1.  LRAMVA Summary'!E$81:E$82)*(MONTH($E151)-1)/12)*$H151</f>
        <v>5.8557754229798631</v>
      </c>
      <c r="K151" s="230">
        <f>(SUM('1.  LRAMVA Summary'!F$54:F$80)+SUM('1.  LRAMVA Summary'!F$81:F$82)*(MONTH($E151)-1)/12)*$H151</f>
        <v>-7.2491692183569825</v>
      </c>
      <c r="L151" s="230">
        <f>(SUM('1.  LRAMVA Summary'!G$54:G$80)+SUM('1.  LRAMVA Summary'!G$81:G$82)*(MONTH($E151)-1)/12)*$H151</f>
        <v>4.5132163949999988</v>
      </c>
      <c r="M151" s="230">
        <f>(SUM('1.  LRAMVA Summary'!H$54:H$80)+SUM('1.  LRAMVA Summary'!H$81:H$82)*(MONTH($E151)-1)/12)*$H151</f>
        <v>-5.9023499999999998E-3</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28.580315320474135</v>
      </c>
    </row>
    <row r="152" spans="2:23" s="9" customFormat="1">
      <c r="B152" s="66"/>
      <c r="E152" s="214">
        <v>43891</v>
      </c>
      <c r="F152" s="214" t="s">
        <v>187</v>
      </c>
      <c r="G152" s="215" t="s">
        <v>65</v>
      </c>
      <c r="H152" s="240">
        <f t="shared" si="88"/>
        <v>1.8166666666666667E-3</v>
      </c>
      <c r="I152" s="230">
        <f>(SUM('1.  LRAMVA Summary'!D$54:D$80)+SUM('1.  LRAMVA Summary'!D$81:D$82)*(MONTH($E152)-1)/12)*$H152</f>
        <v>25.466395070851252</v>
      </c>
      <c r="J152" s="230">
        <f>(SUM('1.  LRAMVA Summary'!E$54:E$80)+SUM('1.  LRAMVA Summary'!E$81:E$82)*(MONTH($E152)-1)/12)*$H152</f>
        <v>6.0277938205310555</v>
      </c>
      <c r="K152" s="230">
        <f>(SUM('1.  LRAMVA Summary'!F$54:F$80)+SUM('1.  LRAMVA Summary'!F$81:F$82)*(MONTH($E152)-1)/12)*$H152</f>
        <v>-7.4577370095661424</v>
      </c>
      <c r="L152" s="230">
        <f>(SUM('1.  LRAMVA Summary'!G$54:G$80)+SUM('1.  LRAMVA Summary'!G$81:G$82)*(MONTH($E152)-1)/12)*$H152</f>
        <v>4.5899586806666646</v>
      </c>
      <c r="M152" s="230">
        <f>(SUM('1.  LRAMVA Summary'!H$54:H$80)+SUM('1.  LRAMVA Summary'!H$81:H$82)*(MONTH($E152)-1)/12)*$H152</f>
        <v>-5.9023499999999998E-3</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28.620508212482832</v>
      </c>
    </row>
    <row r="153" spans="2:23" s="9" customFormat="1">
      <c r="B153" s="66"/>
      <c r="E153" s="214">
        <v>43922</v>
      </c>
      <c r="F153" s="214" t="s">
        <v>187</v>
      </c>
      <c r="G153" s="215" t="s">
        <v>66</v>
      </c>
      <c r="H153" s="240">
        <f>$C$52/12</f>
        <v>1.8166666666666667E-3</v>
      </c>
      <c r="I153" s="230">
        <f>(SUM('1.  LRAMVA Summary'!D$54:D$80)+SUM('1.  LRAMVA Summary'!D$81:D$82)*(MONTH($E153)-1)/12)*$H153</f>
        <v>25.466395070851252</v>
      </c>
      <c r="J153" s="230">
        <f>(SUM('1.  LRAMVA Summary'!E$54:E$80)+SUM('1.  LRAMVA Summary'!E$81:E$82)*(MONTH($E153)-1)/12)*$H153</f>
        <v>6.1998122180822488</v>
      </c>
      <c r="K153" s="230">
        <f>(SUM('1.  LRAMVA Summary'!F$54:F$80)+SUM('1.  LRAMVA Summary'!F$81:F$82)*(MONTH($E153)-1)/12)*$H153</f>
        <v>-7.6663048007753032</v>
      </c>
      <c r="L153" s="230">
        <f>(SUM('1.  LRAMVA Summary'!G$54:G$80)+SUM('1.  LRAMVA Summary'!G$81:G$82)*(MONTH($E153)-1)/12)*$H153</f>
        <v>4.6667009663333321</v>
      </c>
      <c r="M153" s="230">
        <f>(SUM('1.  LRAMVA Summary'!H$54:H$80)+SUM('1.  LRAMVA Summary'!H$81:H$82)*(MONTH($E153)-1)/12)*$H153</f>
        <v>-5.9023499999999998E-3</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28.66070110449153</v>
      </c>
    </row>
    <row r="154" spans="2:23" s="9" customFormat="1">
      <c r="B154" s="66"/>
      <c r="E154" s="214">
        <v>43952</v>
      </c>
      <c r="F154" s="214" t="s">
        <v>187</v>
      </c>
      <c r="G154" s="215" t="s">
        <v>66</v>
      </c>
      <c r="H154" s="240">
        <f>$C$52/12</f>
        <v>1.8166666666666667E-3</v>
      </c>
      <c r="I154" s="230">
        <f>(SUM('1.  LRAMVA Summary'!D$54:D$80)+SUM('1.  LRAMVA Summary'!D$81:D$82)*(MONTH($E154)-1)/12)*$H154</f>
        <v>25.466395070851252</v>
      </c>
      <c r="J154" s="230">
        <f>(SUM('1.  LRAMVA Summary'!E$54:E$80)+SUM('1.  LRAMVA Summary'!E$81:E$82)*(MONTH($E154)-1)/12)*$H154</f>
        <v>6.3718306156334403</v>
      </c>
      <c r="K154" s="230">
        <f>(SUM('1.  LRAMVA Summary'!F$54:F$80)+SUM('1.  LRAMVA Summary'!F$81:F$82)*(MONTH($E154)-1)/12)*$H154</f>
        <v>-7.8748725919844631</v>
      </c>
      <c r="L154" s="230">
        <f>(SUM('1.  LRAMVA Summary'!G$54:G$80)+SUM('1.  LRAMVA Summary'!G$81:G$82)*(MONTH($E154)-1)/12)*$H154</f>
        <v>4.7434432519999987</v>
      </c>
      <c r="M154" s="230">
        <f>(SUM('1.  LRAMVA Summary'!H$54:H$80)+SUM('1.  LRAMVA Summary'!H$81:H$82)*(MONTH($E154)-1)/12)*$H154</f>
        <v>-5.9023499999999998E-3</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28.700893996500227</v>
      </c>
    </row>
    <row r="155" spans="2:23" s="9" customFormat="1">
      <c r="B155" s="66"/>
      <c r="E155" s="214">
        <v>43983</v>
      </c>
      <c r="F155" s="214" t="s">
        <v>187</v>
      </c>
      <c r="G155" s="215" t="s">
        <v>66</v>
      </c>
      <c r="H155" s="240">
        <f>$C$52/12</f>
        <v>1.8166666666666667E-3</v>
      </c>
      <c r="I155" s="230">
        <f>(SUM('1.  LRAMVA Summary'!D$54:D$80)+SUM('1.  LRAMVA Summary'!D$81:D$82)*(MONTH($E155)-1)/12)*$H155</f>
        <v>25.466395070851252</v>
      </c>
      <c r="J155" s="230">
        <f>(SUM('1.  LRAMVA Summary'!E$54:E$80)+SUM('1.  LRAMVA Summary'!E$81:E$82)*(MONTH($E155)-1)/12)*$H155</f>
        <v>6.5438490131846336</v>
      </c>
      <c r="K155" s="230">
        <f>(SUM('1.  LRAMVA Summary'!F$54:F$80)+SUM('1.  LRAMVA Summary'!F$81:F$82)*(MONTH($E155)-1)/12)*$H155</f>
        <v>-8.0834403831936239</v>
      </c>
      <c r="L155" s="230">
        <f>(SUM('1.  LRAMVA Summary'!G$54:G$80)+SUM('1.  LRAMVA Summary'!G$81:G$82)*(MONTH($E155)-1)/12)*$H155</f>
        <v>4.8201855376666645</v>
      </c>
      <c r="M155" s="230">
        <f>(SUM('1.  LRAMVA Summary'!H$54:H$80)+SUM('1.  LRAMVA Summary'!H$81:H$82)*(MONTH($E155)-1)/12)*$H155</f>
        <v>-5.9023499999999998E-3</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28.741086888508928</v>
      </c>
    </row>
    <row r="156" spans="2:23" s="9" customFormat="1">
      <c r="B156" s="66"/>
      <c r="E156" s="214">
        <v>44013</v>
      </c>
      <c r="F156" s="214" t="s">
        <v>187</v>
      </c>
      <c r="G156" s="215" t="s">
        <v>68</v>
      </c>
      <c r="H156" s="240">
        <f>$C$53/12</f>
        <v>4.75E-4</v>
      </c>
      <c r="I156" s="230">
        <f>(SUM('1.  LRAMVA Summary'!D$54:D$80)+SUM('1.  LRAMVA Summary'!D$81:D$82)*(MONTH($E156)-1)/12)*$H156</f>
        <v>6.6586445827455103</v>
      </c>
      <c r="J156" s="230">
        <f>(SUM('1.  LRAMVA Summary'!E$54:E$80)+SUM('1.  LRAMVA Summary'!E$81:E$82)*(MONTH($E156)-1)/12)*$H156</f>
        <v>1.755983680788725</v>
      </c>
      <c r="K156" s="230">
        <f>(SUM('1.  LRAMVA Summary'!F$54:F$80)+SUM('1.  LRAMVA Summary'!F$81:F$82)*(MONTH($E156)-1)/12)*$H156</f>
        <v>-2.1680938804631134</v>
      </c>
      <c r="L156" s="230">
        <f>(SUM('1.  LRAMVA Summary'!G$54:G$80)+SUM('1.  LRAMVA Summary'!G$81:G$82)*(MONTH($E156)-1)/12)*$H156</f>
        <v>1.2803893849999994</v>
      </c>
      <c r="M156" s="230">
        <f>(SUM('1.  LRAMVA Summary'!H$54:H$80)+SUM('1.  LRAMVA Summary'!H$81:H$82)*(MONTH($E156)-1)/12)*$H156</f>
        <v>-1.5432749999999998E-3</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7.525380493071121</v>
      </c>
    </row>
    <row r="157" spans="2:23" s="9" customFormat="1">
      <c r="B157" s="66"/>
      <c r="E157" s="214">
        <v>44044</v>
      </c>
      <c r="F157" s="214" t="s">
        <v>187</v>
      </c>
      <c r="G157" s="215" t="s">
        <v>68</v>
      </c>
      <c r="H157" s="240">
        <f>$C$53/12</f>
        <v>4.75E-4</v>
      </c>
      <c r="I157" s="230">
        <f>(SUM('1.  LRAMVA Summary'!D$54:D$80)+SUM('1.  LRAMVA Summary'!D$81:D$82)*(MONTH($E157)-1)/12)*$H157</f>
        <v>6.6586445827455103</v>
      </c>
      <c r="J157" s="230">
        <f>(SUM('1.  LRAMVA Summary'!E$54:E$80)+SUM('1.  LRAMVA Summary'!E$81:E$82)*(MONTH($E157)-1)/12)*$H157</f>
        <v>1.800960968221835</v>
      </c>
      <c r="K157" s="230">
        <f>(SUM('1.  LRAMVA Summary'!F$54:F$80)+SUM('1.  LRAMVA Summary'!F$81:F$82)*(MONTH($E157)-1)/12)*$H157</f>
        <v>-2.2226276607333983</v>
      </c>
      <c r="L157" s="230">
        <f>(SUM('1.  LRAMVA Summary'!G$54:G$80)+SUM('1.  LRAMVA Summary'!G$81:G$82)*(MONTH($E157)-1)/12)*$H157</f>
        <v>1.3004550284999996</v>
      </c>
      <c r="M157" s="230">
        <f>(SUM('1.  LRAMVA Summary'!H$54:H$80)+SUM('1.  LRAMVA Summary'!H$81:H$82)*(MONTH($E157)-1)/12)*$H157</f>
        <v>-1.5432749999999998E-3</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7.535889643733948</v>
      </c>
    </row>
    <row r="158" spans="2:23" s="9" customFormat="1">
      <c r="B158" s="66"/>
      <c r="E158" s="214">
        <v>44075</v>
      </c>
      <c r="F158" s="214" t="s">
        <v>187</v>
      </c>
      <c r="G158" s="215" t="s">
        <v>68</v>
      </c>
      <c r="H158" s="240">
        <f>$C$53/12</f>
        <v>4.75E-4</v>
      </c>
      <c r="I158" s="230">
        <f>(SUM('1.  LRAMVA Summary'!D$54:D$80)+SUM('1.  LRAMVA Summary'!D$81:D$82)*(MONTH($E158)-1)/12)*$H158</f>
        <v>6.6586445827455103</v>
      </c>
      <c r="J158" s="230">
        <f>(SUM('1.  LRAMVA Summary'!E$54:E$80)+SUM('1.  LRAMVA Summary'!E$81:E$82)*(MONTH($E158)-1)/12)*$H158</f>
        <v>1.8459382556549448</v>
      </c>
      <c r="K158" s="230">
        <f>(SUM('1.  LRAMVA Summary'!F$54:F$80)+SUM('1.  LRAMVA Summary'!F$81:F$82)*(MONTH($E158)-1)/12)*$H158</f>
        <v>-2.2771614410036833</v>
      </c>
      <c r="L158" s="230">
        <f>(SUM('1.  LRAMVA Summary'!G$54:G$80)+SUM('1.  LRAMVA Summary'!G$81:G$82)*(MONTH($E158)-1)/12)*$H158</f>
        <v>1.3205206719999993</v>
      </c>
      <c r="M158" s="230">
        <f>(SUM('1.  LRAMVA Summary'!H$54:H$80)+SUM('1.  LRAMVA Summary'!H$81:H$82)*(MONTH($E158)-1)/12)*$H158</f>
        <v>-1.5432749999999998E-3</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7.5463987943967714</v>
      </c>
    </row>
    <row r="159" spans="2:23" s="9" customFormat="1">
      <c r="B159" s="66"/>
      <c r="E159" s="214">
        <v>44105</v>
      </c>
      <c r="F159" s="214" t="s">
        <v>187</v>
      </c>
      <c r="G159" s="215" t="s">
        <v>69</v>
      </c>
      <c r="H159" s="240">
        <f>$C$54/12</f>
        <v>4.75E-4</v>
      </c>
      <c r="I159" s="230">
        <f>(SUM('1.  LRAMVA Summary'!D$54:D$80)+SUM('1.  LRAMVA Summary'!D$81:D$82)*(MONTH($E159)-1)/12)*$H159</f>
        <v>6.6586445827455103</v>
      </c>
      <c r="J159" s="230">
        <f>(SUM('1.  LRAMVA Summary'!E$54:E$80)+SUM('1.  LRAMVA Summary'!E$81:E$82)*(MONTH($E159)-1)/12)*$H159</f>
        <v>1.8909155430880551</v>
      </c>
      <c r="K159" s="230">
        <f>(SUM('1.  LRAMVA Summary'!F$54:F$80)+SUM('1.  LRAMVA Summary'!F$81:F$82)*(MONTH($E159)-1)/12)*$H159</f>
        <v>-2.3316952212739683</v>
      </c>
      <c r="L159" s="230">
        <f>(SUM('1.  LRAMVA Summary'!G$54:G$80)+SUM('1.  LRAMVA Summary'!G$81:G$82)*(MONTH($E159)-1)/12)*$H159</f>
        <v>1.3405863154999995</v>
      </c>
      <c r="M159" s="230">
        <f>(SUM('1.  LRAMVA Summary'!H$54:H$80)+SUM('1.  LRAMVA Summary'!H$81:H$82)*(MONTH($E159)-1)/12)*$H159</f>
        <v>-1.5432749999999998E-3</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7.5569079450595966</v>
      </c>
    </row>
    <row r="160" spans="2:23" s="9" customFormat="1">
      <c r="B160" s="66"/>
      <c r="E160" s="214">
        <v>44136</v>
      </c>
      <c r="F160" s="214" t="s">
        <v>187</v>
      </c>
      <c r="G160" s="215" t="s">
        <v>69</v>
      </c>
      <c r="H160" s="240">
        <f>$C$54/12</f>
        <v>4.75E-4</v>
      </c>
      <c r="I160" s="230">
        <f>(SUM('1.  LRAMVA Summary'!D$54:D$80)+SUM('1.  LRAMVA Summary'!D$81:D$82)*(MONTH($E160)-1)/12)*$H160</f>
        <v>6.6586445827455103</v>
      </c>
      <c r="J160" s="230">
        <f>(SUM('1.  LRAMVA Summary'!E$54:E$80)+SUM('1.  LRAMVA Summary'!E$81:E$82)*(MONTH($E160)-1)/12)*$H160</f>
        <v>1.9358928305211649</v>
      </c>
      <c r="K160" s="230">
        <f>(SUM('1.  LRAMVA Summary'!F$54:F$80)+SUM('1.  LRAMVA Summary'!F$81:F$82)*(MONTH($E160)-1)/12)*$H160</f>
        <v>-2.3862290015442533</v>
      </c>
      <c r="L160" s="230">
        <f>(SUM('1.  LRAMVA Summary'!G$54:G$80)+SUM('1.  LRAMVA Summary'!G$81:G$82)*(MONTH($E160)-1)/12)*$H160</f>
        <v>1.3606519589999995</v>
      </c>
      <c r="M160" s="230">
        <f>(SUM('1.  LRAMVA Summary'!H$54:H$80)+SUM('1.  LRAMVA Summary'!H$81:H$82)*(MONTH($E160)-1)/12)*$H160</f>
        <v>-1.5432749999999998E-3</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7.5674170957224209</v>
      </c>
    </row>
    <row r="161" spans="2:23" s="9" customFormat="1">
      <c r="B161" s="66"/>
      <c r="E161" s="214">
        <v>44166</v>
      </c>
      <c r="F161" s="214" t="s">
        <v>187</v>
      </c>
      <c r="G161" s="215" t="s">
        <v>69</v>
      </c>
      <c r="H161" s="240">
        <f>$C$54/12</f>
        <v>4.75E-4</v>
      </c>
      <c r="I161" s="230">
        <f>(SUM('1.  LRAMVA Summary'!D$54:D$80)+SUM('1.  LRAMVA Summary'!D$81:D$82)*(MONTH($E161)-1)/12)*$H161</f>
        <v>6.6586445827455103</v>
      </c>
      <c r="J161" s="230">
        <f>(SUM('1.  LRAMVA Summary'!E$54:E$80)+SUM('1.  LRAMVA Summary'!E$81:E$82)*(MONTH($E161)-1)/12)*$H161</f>
        <v>1.9808701179542751</v>
      </c>
      <c r="K161" s="230">
        <f>(SUM('1.  LRAMVA Summary'!F$54:F$80)+SUM('1.  LRAMVA Summary'!F$81:F$82)*(MONTH($E161)-1)/12)*$H161</f>
        <v>-2.4407627818145383</v>
      </c>
      <c r="L161" s="230">
        <f>(SUM('1.  LRAMVA Summary'!G$54:G$80)+SUM('1.  LRAMVA Summary'!G$81:G$82)*(MONTH($E161)-1)/12)*$H161</f>
        <v>1.3807176024999996</v>
      </c>
      <c r="M161" s="230">
        <f>(SUM('1.  LRAMVA Summary'!H$54:H$80)+SUM('1.  LRAMVA Summary'!H$81:H$82)*(MONTH($E161)-1)/12)*$H161</f>
        <v>-1.5432749999999998E-3</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7.5779262463852461</v>
      </c>
    </row>
    <row r="162" spans="2:23" s="9" customFormat="1" ht="15.75" thickBot="1">
      <c r="B162" s="66"/>
      <c r="E162" s="216" t="s">
        <v>469</v>
      </c>
      <c r="F162" s="216"/>
      <c r="G162" s="217"/>
      <c r="H162" s="218"/>
      <c r="I162" s="219">
        <f>SUM(I149:I161)</f>
        <v>868.10896942193529</v>
      </c>
      <c r="J162" s="219">
        <f>SUM(J149:J161)</f>
        <v>105.12981557579042</v>
      </c>
      <c r="K162" s="219">
        <f t="shared" ref="K162:O162" si="90">SUM(K149:K161)</f>
        <v>-129.15478037419996</v>
      </c>
      <c r="L162" s="219">
        <f t="shared" si="90"/>
        <v>150.2488030239999</v>
      </c>
      <c r="M162" s="219">
        <f t="shared" si="90"/>
        <v>-0.15395917500000006</v>
      </c>
      <c r="N162" s="219">
        <f t="shared" si="90"/>
        <v>0</v>
      </c>
      <c r="O162" s="219">
        <f t="shared" si="90"/>
        <v>0</v>
      </c>
      <c r="P162" s="219">
        <f t="shared" ref="P162:V162" si="91">SUM(P149:P161)</f>
        <v>0</v>
      </c>
      <c r="Q162" s="219">
        <f t="shared" si="91"/>
        <v>0</v>
      </c>
      <c r="R162" s="219">
        <f t="shared" si="91"/>
        <v>0</v>
      </c>
      <c r="S162" s="219">
        <f t="shared" si="91"/>
        <v>0</v>
      </c>
      <c r="T162" s="219">
        <f t="shared" si="91"/>
        <v>0</v>
      </c>
      <c r="U162" s="219">
        <f t="shared" si="91"/>
        <v>0</v>
      </c>
      <c r="V162" s="219">
        <f t="shared" si="91"/>
        <v>0</v>
      </c>
      <c r="W162" s="219">
        <f>SUM(W149:W161)</f>
        <v>994.17884847252549</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715</v>
      </c>
      <c r="F164" s="225"/>
      <c r="G164" s="226"/>
      <c r="H164" s="227"/>
      <c r="I164" s="228">
        <f>I162+I163</f>
        <v>868.10896942193529</v>
      </c>
      <c r="J164" s="228">
        <f t="shared" ref="J164:U164" si="92">J162+J163</f>
        <v>105.12981557579042</v>
      </c>
      <c r="K164" s="228">
        <f t="shared" si="92"/>
        <v>-129.15478037419996</v>
      </c>
      <c r="L164" s="228">
        <f t="shared" si="92"/>
        <v>150.2488030239999</v>
      </c>
      <c r="M164" s="228">
        <f t="shared" si="92"/>
        <v>-0.15395917500000006</v>
      </c>
      <c r="N164" s="228">
        <f t="shared" si="92"/>
        <v>0</v>
      </c>
      <c r="O164" s="228">
        <f t="shared" si="92"/>
        <v>0</v>
      </c>
      <c r="P164" s="228">
        <f t="shared" si="92"/>
        <v>0</v>
      </c>
      <c r="Q164" s="228">
        <f t="shared" si="92"/>
        <v>0</v>
      </c>
      <c r="R164" s="228">
        <f t="shared" si="92"/>
        <v>0</v>
      </c>
      <c r="S164" s="228">
        <f t="shared" si="92"/>
        <v>0</v>
      </c>
      <c r="T164" s="228">
        <f t="shared" si="92"/>
        <v>0</v>
      </c>
      <c r="U164" s="228">
        <f t="shared" si="92"/>
        <v>0</v>
      </c>
      <c r="V164" s="228">
        <f>V162+V163</f>
        <v>0</v>
      </c>
      <c r="W164" s="228">
        <f>W162+W163</f>
        <v>994.17884847252549</v>
      </c>
    </row>
    <row r="165" spans="2:23">
      <c r="E165" s="214">
        <v>44197</v>
      </c>
      <c r="F165" s="214" t="s">
        <v>721</v>
      </c>
      <c r="G165" s="215" t="s">
        <v>65</v>
      </c>
      <c r="H165" s="240">
        <f>$C$55/12</f>
        <v>4.75E-4</v>
      </c>
      <c r="I165" s="230">
        <f>(SUM('1.  LRAMVA Summary'!D$54:D$80)+SUM('1.  LRAMVA Summary'!D$81:D$82)*(MONTH($E165)-1)/12)*$H165</f>
        <v>6.6586445827455103</v>
      </c>
      <c r="J165" s="230">
        <f>(SUM('1.  LRAMVA Summary'!E$54:E$80)+SUM('1.  LRAMVA Summary'!E$81:E$82)*(MONTH($E165)-1)/12)*$H165</f>
        <v>1.4861199561900651</v>
      </c>
      <c r="K165" s="230">
        <f>(SUM('1.  LRAMVA Summary'!F$54:F$80)+SUM('1.  LRAMVA Summary'!F$81:F$82)*(MONTH($E165)-1)/12)*$H165</f>
        <v>-1.8408911988414027</v>
      </c>
      <c r="L165" s="230">
        <f>(SUM('1.  LRAMVA Summary'!G$54:G$80)+SUM('1.  LRAMVA Summary'!G$81:G$82)*(MONTH($E165)-1)/12)*$H165</f>
        <v>1.1599955239999995</v>
      </c>
      <c r="M165" s="230">
        <f>(SUM('1.  LRAMVA Summary'!H$54:H$80)+SUM('1.  LRAMVA Summary'!H$81:H$82)*(MONTH($E165)-1)/12)*$H165</f>
        <v>-1.5432749999999998E-3</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7.4623255890941715</v>
      </c>
    </row>
    <row r="166" spans="2:23">
      <c r="E166" s="214">
        <v>44228</v>
      </c>
      <c r="F166" s="214" t="s">
        <v>721</v>
      </c>
      <c r="G166" s="215" t="s">
        <v>65</v>
      </c>
      <c r="H166" s="240">
        <f t="shared" ref="H166:H167" si="93">$C$55/12</f>
        <v>4.75E-4</v>
      </c>
      <c r="I166" s="230">
        <f>(SUM('1.  LRAMVA Summary'!D$54:D$80)+SUM('1.  LRAMVA Summary'!D$81:D$82)*(MONTH($E166)-1)/12)*$H166</f>
        <v>6.6586445827455103</v>
      </c>
      <c r="J166" s="230">
        <f>(SUM('1.  LRAMVA Summary'!E$54:E$80)+SUM('1.  LRAMVA Summary'!E$81:E$82)*(MONTH($E166)-1)/12)*$H166</f>
        <v>1.5310972436231751</v>
      </c>
      <c r="K166" s="230">
        <f>(SUM('1.  LRAMVA Summary'!F$54:F$80)+SUM('1.  LRAMVA Summary'!F$81:F$82)*(MONTH($E166)-1)/12)*$H166</f>
        <v>-1.8954249791116879</v>
      </c>
      <c r="L166" s="230">
        <f>(SUM('1.  LRAMVA Summary'!G$54:G$80)+SUM('1.  LRAMVA Summary'!G$81:G$82)*(MONTH($E166)-1)/12)*$H166</f>
        <v>1.1800611674999997</v>
      </c>
      <c r="M166" s="230">
        <f>(SUM('1.  LRAMVA Summary'!H$54:H$80)+SUM('1.  LRAMVA Summary'!H$81:H$82)*(MONTH($E166)-1)/12)*$H166</f>
        <v>-1.5432749999999998E-3</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4">SUM(I166:V166)</f>
        <v>7.4728347397569967</v>
      </c>
    </row>
    <row r="167" spans="2:23">
      <c r="E167" s="214">
        <v>44256</v>
      </c>
      <c r="F167" s="214" t="s">
        <v>721</v>
      </c>
      <c r="G167" s="215" t="s">
        <v>65</v>
      </c>
      <c r="H167" s="240">
        <f t="shared" si="93"/>
        <v>4.75E-4</v>
      </c>
      <c r="I167" s="230">
        <f>(SUM('1.  LRAMVA Summary'!D$54:D$80)+SUM('1.  LRAMVA Summary'!D$81:D$82)*(MONTH($E167)-1)/12)*$H167</f>
        <v>6.6586445827455103</v>
      </c>
      <c r="J167" s="230">
        <f>(SUM('1.  LRAMVA Summary'!E$54:E$80)+SUM('1.  LRAMVA Summary'!E$81:E$82)*(MONTH($E167)-1)/12)*$H167</f>
        <v>1.5760745310562851</v>
      </c>
      <c r="K167" s="230">
        <f>(SUM('1.  LRAMVA Summary'!F$54:F$80)+SUM('1.  LRAMVA Summary'!F$81:F$82)*(MONTH($E167)-1)/12)*$H167</f>
        <v>-1.9499587593819729</v>
      </c>
      <c r="L167" s="230">
        <f>(SUM('1.  LRAMVA Summary'!G$54:G$80)+SUM('1.  LRAMVA Summary'!G$81:G$82)*(MONTH($E167)-1)/12)*$H167</f>
        <v>1.2001268109999994</v>
      </c>
      <c r="M167" s="230">
        <f>(SUM('1.  LRAMVA Summary'!H$54:H$80)+SUM('1.  LRAMVA Summary'!H$81:H$82)*(MONTH($E167)-1)/12)*$H167</f>
        <v>-1.5432749999999998E-3</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4"/>
        <v>7.4833438904198211</v>
      </c>
    </row>
    <row r="168" spans="2:23">
      <c r="E168" s="214">
        <v>44287</v>
      </c>
      <c r="F168" s="214" t="s">
        <v>721</v>
      </c>
      <c r="G168" s="215" t="s">
        <v>66</v>
      </c>
      <c r="H168" s="240">
        <f>$C$56/12</f>
        <v>4.75E-4</v>
      </c>
      <c r="I168" s="230">
        <f>(SUM('1.  LRAMVA Summary'!D$54:D$80)+SUM('1.  LRAMVA Summary'!D$81:D$82)*(MONTH($E168)-1)/12)*$H168</f>
        <v>6.6586445827455103</v>
      </c>
      <c r="J168" s="230">
        <f>(SUM('1.  LRAMVA Summary'!E$54:E$80)+SUM('1.  LRAMVA Summary'!E$81:E$82)*(MONTH($E168)-1)/12)*$H168</f>
        <v>1.6210518184893952</v>
      </c>
      <c r="K168" s="230">
        <f>(SUM('1.  LRAMVA Summary'!F$54:F$80)+SUM('1.  LRAMVA Summary'!F$81:F$82)*(MONTH($E168)-1)/12)*$H168</f>
        <v>-2.0044925396522579</v>
      </c>
      <c r="L168" s="230">
        <f>(SUM('1.  LRAMVA Summary'!G$54:G$80)+SUM('1.  LRAMVA Summary'!G$81:G$82)*(MONTH($E168)-1)/12)*$H168</f>
        <v>1.2201924544999996</v>
      </c>
      <c r="M168" s="230">
        <f>(SUM('1.  LRAMVA Summary'!H$54:H$80)+SUM('1.  LRAMVA Summary'!H$81:H$82)*(MONTH($E168)-1)/12)*$H168</f>
        <v>-1.5432749999999998E-3</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4"/>
        <v>7.4938530410826472</v>
      </c>
    </row>
    <row r="169" spans="2:23">
      <c r="E169" s="214">
        <v>44317</v>
      </c>
      <c r="F169" s="214" t="s">
        <v>721</v>
      </c>
      <c r="G169" s="215" t="s">
        <v>66</v>
      </c>
      <c r="H169" s="240">
        <f t="shared" ref="H169:H170" si="95">$C$56/12</f>
        <v>4.75E-4</v>
      </c>
      <c r="I169" s="230">
        <f>(SUM('1.  LRAMVA Summary'!D$54:D$80)+SUM('1.  LRAMVA Summary'!D$81:D$82)*(MONTH($E169)-1)/12)*$H169</f>
        <v>6.6586445827455103</v>
      </c>
      <c r="J169" s="230">
        <f>(SUM('1.  LRAMVA Summary'!E$54:E$80)+SUM('1.  LRAMVA Summary'!E$81:E$82)*(MONTH($E169)-1)/12)*$H169</f>
        <v>1.666029105922505</v>
      </c>
      <c r="K169" s="230">
        <f>(SUM('1.  LRAMVA Summary'!F$54:F$80)+SUM('1.  LRAMVA Summary'!F$81:F$82)*(MONTH($E169)-1)/12)*$H169</f>
        <v>-2.0590263199225429</v>
      </c>
      <c r="L169" s="230">
        <f>(SUM('1.  LRAMVA Summary'!G$54:G$80)+SUM('1.  LRAMVA Summary'!G$81:G$82)*(MONTH($E169)-1)/12)*$H169</f>
        <v>1.2402580979999995</v>
      </c>
      <c r="M169" s="230">
        <f>(SUM('1.  LRAMVA Summary'!H$54:H$80)+SUM('1.  LRAMVA Summary'!H$81:H$82)*(MONTH($E169)-1)/12)*$H169</f>
        <v>-1.5432749999999998E-3</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4"/>
        <v>7.5043621917454724</v>
      </c>
    </row>
    <row r="170" spans="2:23">
      <c r="E170" s="214">
        <v>44348</v>
      </c>
      <c r="F170" s="214" t="s">
        <v>721</v>
      </c>
      <c r="G170" s="215" t="s">
        <v>66</v>
      </c>
      <c r="H170" s="240">
        <f t="shared" si="95"/>
        <v>4.75E-4</v>
      </c>
      <c r="I170" s="230">
        <f>(SUM('1.  LRAMVA Summary'!D$54:D$80)+SUM('1.  LRAMVA Summary'!D$81:D$82)*(MONTH($E170)-1)/12)*$H170</f>
        <v>6.6586445827455103</v>
      </c>
      <c r="J170" s="230">
        <f>(SUM('1.  LRAMVA Summary'!E$54:E$80)+SUM('1.  LRAMVA Summary'!E$81:E$82)*(MONTH($E170)-1)/12)*$H170</f>
        <v>1.7110063933556152</v>
      </c>
      <c r="K170" s="230">
        <f>(SUM('1.  LRAMVA Summary'!F$54:F$80)+SUM('1.  LRAMVA Summary'!F$81:F$82)*(MONTH($E170)-1)/12)*$H170</f>
        <v>-2.1135601001928284</v>
      </c>
      <c r="L170" s="230">
        <f>(SUM('1.  LRAMVA Summary'!G$54:G$80)+SUM('1.  LRAMVA Summary'!G$81:G$82)*(MONTH($E170)-1)/12)*$H170</f>
        <v>1.2603237414999995</v>
      </c>
      <c r="M170" s="230">
        <f>(SUM('1.  LRAMVA Summary'!H$54:H$80)+SUM('1.  LRAMVA Summary'!H$81:H$82)*(MONTH($E170)-1)/12)*$H170</f>
        <v>-1.5432749999999998E-3</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4"/>
        <v>7.5148713424082967</v>
      </c>
    </row>
    <row r="171" spans="2:23">
      <c r="E171" s="214">
        <v>44378</v>
      </c>
      <c r="F171" s="214" t="s">
        <v>721</v>
      </c>
      <c r="G171" s="215" t="s">
        <v>68</v>
      </c>
      <c r="H171" s="240">
        <f>$C$57/12</f>
        <v>4.75E-4</v>
      </c>
      <c r="I171" s="230">
        <f>(SUM('1.  LRAMVA Summary'!D$54:D$80)+SUM('1.  LRAMVA Summary'!D$81:D$82)*(MONTH($E171)-1)/12)*$H171</f>
        <v>6.6586445827455103</v>
      </c>
      <c r="J171" s="230">
        <f>(SUM('1.  LRAMVA Summary'!E$54:E$80)+SUM('1.  LRAMVA Summary'!E$81:E$82)*(MONTH($E171)-1)/12)*$H171</f>
        <v>1.755983680788725</v>
      </c>
      <c r="K171" s="230">
        <f>(SUM('1.  LRAMVA Summary'!F$54:F$80)+SUM('1.  LRAMVA Summary'!F$81:F$82)*(MONTH($E171)-1)/12)*$H171</f>
        <v>-2.1680938804631134</v>
      </c>
      <c r="L171" s="230">
        <f>(SUM('1.  LRAMVA Summary'!G$54:G$80)+SUM('1.  LRAMVA Summary'!G$81:G$82)*(MONTH($E171)-1)/12)*$H171</f>
        <v>1.2803893849999994</v>
      </c>
      <c r="M171" s="230">
        <f>(SUM('1.  LRAMVA Summary'!H$54:H$80)+SUM('1.  LRAMVA Summary'!H$81:H$82)*(MONTH($E171)-1)/12)*$H171</f>
        <v>-1.5432749999999998E-3</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4"/>
        <v>7.525380493071121</v>
      </c>
    </row>
    <row r="172" spans="2:23">
      <c r="E172" s="214">
        <v>44409</v>
      </c>
      <c r="F172" s="214" t="s">
        <v>721</v>
      </c>
      <c r="G172" s="215" t="s">
        <v>68</v>
      </c>
      <c r="H172" s="240">
        <f t="shared" ref="H172:H173" si="96">$C$57/12</f>
        <v>4.75E-4</v>
      </c>
      <c r="I172" s="230">
        <f>(SUM('1.  LRAMVA Summary'!D$54:D$80)+SUM('1.  LRAMVA Summary'!D$81:D$82)*(MONTH($E172)-1)/12)*$H172</f>
        <v>6.6586445827455103</v>
      </c>
      <c r="J172" s="230">
        <f>(SUM('1.  LRAMVA Summary'!E$54:E$80)+SUM('1.  LRAMVA Summary'!E$81:E$82)*(MONTH($E172)-1)/12)*$H172</f>
        <v>1.800960968221835</v>
      </c>
      <c r="K172" s="230">
        <f>(SUM('1.  LRAMVA Summary'!F$54:F$80)+SUM('1.  LRAMVA Summary'!F$81:F$82)*(MONTH($E172)-1)/12)*$H172</f>
        <v>-2.2226276607333983</v>
      </c>
      <c r="L172" s="230">
        <f>(SUM('1.  LRAMVA Summary'!G$54:G$80)+SUM('1.  LRAMVA Summary'!G$81:G$82)*(MONTH($E172)-1)/12)*$H172</f>
        <v>1.3004550284999996</v>
      </c>
      <c r="M172" s="230">
        <f>(SUM('1.  LRAMVA Summary'!H$54:H$80)+SUM('1.  LRAMVA Summary'!H$81:H$82)*(MONTH($E172)-1)/12)*$H172</f>
        <v>-1.5432749999999998E-3</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4"/>
        <v>7.535889643733948</v>
      </c>
    </row>
    <row r="173" spans="2:23">
      <c r="E173" s="214">
        <v>44440</v>
      </c>
      <c r="F173" s="214" t="s">
        <v>721</v>
      </c>
      <c r="G173" s="215" t="s">
        <v>68</v>
      </c>
      <c r="H173" s="240">
        <f t="shared" si="96"/>
        <v>4.75E-4</v>
      </c>
      <c r="I173" s="230">
        <f>(SUM('1.  LRAMVA Summary'!D$54:D$80)+SUM('1.  LRAMVA Summary'!D$81:D$82)*(MONTH($E173)-1)/12)*$H173</f>
        <v>6.6586445827455103</v>
      </c>
      <c r="J173" s="230">
        <f>(SUM('1.  LRAMVA Summary'!E$54:E$80)+SUM('1.  LRAMVA Summary'!E$81:E$82)*(MONTH($E173)-1)/12)*$H173</f>
        <v>1.8459382556549448</v>
      </c>
      <c r="K173" s="230">
        <f>(SUM('1.  LRAMVA Summary'!F$54:F$80)+SUM('1.  LRAMVA Summary'!F$81:F$82)*(MONTH($E173)-1)/12)*$H173</f>
        <v>-2.2771614410036833</v>
      </c>
      <c r="L173" s="230">
        <f>(SUM('1.  LRAMVA Summary'!G$54:G$80)+SUM('1.  LRAMVA Summary'!G$81:G$82)*(MONTH($E173)-1)/12)*$H173</f>
        <v>1.3205206719999993</v>
      </c>
      <c r="M173" s="230">
        <f>(SUM('1.  LRAMVA Summary'!H$54:H$80)+SUM('1.  LRAMVA Summary'!H$81:H$82)*(MONTH($E173)-1)/12)*$H173</f>
        <v>-1.5432749999999998E-3</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4"/>
        <v>7.5463987943967714</v>
      </c>
    </row>
    <row r="174" spans="2:23">
      <c r="E174" s="214">
        <v>44470</v>
      </c>
      <c r="F174" s="214" t="s">
        <v>721</v>
      </c>
      <c r="G174" s="215" t="s">
        <v>69</v>
      </c>
      <c r="H174" s="240">
        <f>$C$58/12</f>
        <v>4.75E-4</v>
      </c>
      <c r="I174" s="230">
        <f>(SUM('1.  LRAMVA Summary'!D$54:D$80)+SUM('1.  LRAMVA Summary'!D$81:D$82)*(MONTH($E174)-1)/12)*$H174</f>
        <v>6.6586445827455103</v>
      </c>
      <c r="J174" s="230">
        <f>(SUM('1.  LRAMVA Summary'!E$54:E$80)+SUM('1.  LRAMVA Summary'!E$81:E$82)*(MONTH($E174)-1)/12)*$H174</f>
        <v>1.8909155430880551</v>
      </c>
      <c r="K174" s="230">
        <f>(SUM('1.  LRAMVA Summary'!F$54:F$80)+SUM('1.  LRAMVA Summary'!F$81:F$82)*(MONTH($E174)-1)/12)*$H174</f>
        <v>-2.3316952212739683</v>
      </c>
      <c r="L174" s="230">
        <f>(SUM('1.  LRAMVA Summary'!G$54:G$80)+SUM('1.  LRAMVA Summary'!G$81:G$82)*(MONTH($E174)-1)/12)*$H174</f>
        <v>1.3405863154999995</v>
      </c>
      <c r="M174" s="230">
        <f>(SUM('1.  LRAMVA Summary'!H$54:H$80)+SUM('1.  LRAMVA Summary'!H$81:H$82)*(MONTH($E174)-1)/12)*$H174</f>
        <v>-1.5432749999999998E-3</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4"/>
        <v>7.5569079450595966</v>
      </c>
    </row>
    <row r="175" spans="2:23">
      <c r="E175" s="214">
        <v>44501</v>
      </c>
      <c r="F175" s="214" t="s">
        <v>721</v>
      </c>
      <c r="G175" s="215" t="s">
        <v>69</v>
      </c>
      <c r="H175" s="240">
        <f t="shared" ref="H175:H176" si="97">$C$58/12</f>
        <v>4.75E-4</v>
      </c>
      <c r="I175" s="230">
        <f>(SUM('1.  LRAMVA Summary'!D$54:D$80)+SUM('1.  LRAMVA Summary'!D$81:D$82)*(MONTH($E175)-1)/12)*$H175</f>
        <v>6.6586445827455103</v>
      </c>
      <c r="J175" s="230">
        <f>(SUM('1.  LRAMVA Summary'!E$54:E$80)+SUM('1.  LRAMVA Summary'!E$81:E$82)*(MONTH($E175)-1)/12)*$H175</f>
        <v>1.9358928305211649</v>
      </c>
      <c r="K175" s="230">
        <f>(SUM('1.  LRAMVA Summary'!F$54:F$80)+SUM('1.  LRAMVA Summary'!F$81:F$82)*(MONTH($E175)-1)/12)*$H175</f>
        <v>-2.3862290015442533</v>
      </c>
      <c r="L175" s="230">
        <f>(SUM('1.  LRAMVA Summary'!G$54:G$80)+SUM('1.  LRAMVA Summary'!G$81:G$82)*(MONTH($E175)-1)/12)*$H175</f>
        <v>1.3606519589999995</v>
      </c>
      <c r="M175" s="230">
        <f>(SUM('1.  LRAMVA Summary'!H$54:H$80)+SUM('1.  LRAMVA Summary'!H$81:H$82)*(MONTH($E175)-1)/12)*$H175</f>
        <v>-1.5432749999999998E-3</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4"/>
        <v>7.5674170957224209</v>
      </c>
    </row>
    <row r="176" spans="2:23">
      <c r="E176" s="214">
        <v>44531</v>
      </c>
      <c r="F176" s="214" t="s">
        <v>721</v>
      </c>
      <c r="G176" s="215" t="s">
        <v>69</v>
      </c>
      <c r="H176" s="240">
        <f t="shared" si="97"/>
        <v>4.75E-4</v>
      </c>
      <c r="I176" s="230">
        <f>(SUM('1.  LRAMVA Summary'!D$54:D$80)+SUM('1.  LRAMVA Summary'!D$81:D$82)*(MONTH($E176)-1)/12)*$H176</f>
        <v>6.6586445827455103</v>
      </c>
      <c r="J176" s="230">
        <f>(SUM('1.  LRAMVA Summary'!E$54:E$80)+SUM('1.  LRAMVA Summary'!E$81:E$82)*(MONTH($E176)-1)/12)*$H176</f>
        <v>1.9808701179542751</v>
      </c>
      <c r="K176" s="230">
        <f>(SUM('1.  LRAMVA Summary'!F$54:F$80)+SUM('1.  LRAMVA Summary'!F$81:F$82)*(MONTH($E176)-1)/12)*$H176</f>
        <v>-2.4407627818145383</v>
      </c>
      <c r="L176" s="230">
        <f>(SUM('1.  LRAMVA Summary'!G$54:G$80)+SUM('1.  LRAMVA Summary'!G$81:G$82)*(MONTH($E176)-1)/12)*$H176</f>
        <v>1.3807176024999996</v>
      </c>
      <c r="M176" s="230">
        <f>(SUM('1.  LRAMVA Summary'!H$54:H$80)+SUM('1.  LRAMVA Summary'!H$81:H$82)*(MONTH($E176)-1)/12)*$H176</f>
        <v>-1.5432749999999998E-3</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7.5779262463852461</v>
      </c>
    </row>
    <row r="177" spans="5:23" ht="15.75" thickBot="1">
      <c r="E177" s="216" t="s">
        <v>716</v>
      </c>
      <c r="F177" s="216"/>
      <c r="G177" s="217"/>
      <c r="H177" s="218"/>
      <c r="I177" s="219">
        <f>SUM(I164:I176)</f>
        <v>948.01270441488157</v>
      </c>
      <c r="J177" s="219">
        <f>SUM(J164:J176)</f>
        <v>125.93175602065645</v>
      </c>
      <c r="K177" s="219">
        <f t="shared" ref="K177:V177" si="98">SUM(K164:K176)</f>
        <v>-154.84470425813561</v>
      </c>
      <c r="L177" s="219">
        <f t="shared" si="98"/>
        <v>165.49308178299987</v>
      </c>
      <c r="M177" s="219">
        <f t="shared" si="98"/>
        <v>-0.17247847500000019</v>
      </c>
      <c r="N177" s="219">
        <f t="shared" si="98"/>
        <v>0</v>
      </c>
      <c r="O177" s="219">
        <f t="shared" si="98"/>
        <v>0</v>
      </c>
      <c r="P177" s="219">
        <f t="shared" si="98"/>
        <v>0</v>
      </c>
      <c r="Q177" s="219">
        <f t="shared" si="98"/>
        <v>0</v>
      </c>
      <c r="R177" s="219">
        <f t="shared" si="98"/>
        <v>0</v>
      </c>
      <c r="S177" s="219">
        <f t="shared" si="98"/>
        <v>0</v>
      </c>
      <c r="T177" s="219">
        <f t="shared" si="98"/>
        <v>0</v>
      </c>
      <c r="U177" s="219">
        <f t="shared" si="98"/>
        <v>0</v>
      </c>
      <c r="V177" s="219">
        <f t="shared" si="98"/>
        <v>0</v>
      </c>
      <c r="W177" s="219">
        <f>SUM(W164:W176)</f>
        <v>1084.4203594854021</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717</v>
      </c>
      <c r="F179" s="225"/>
      <c r="G179" s="226"/>
      <c r="H179" s="227"/>
      <c r="I179" s="228">
        <f>I177+I178</f>
        <v>948.01270441488157</v>
      </c>
      <c r="J179" s="228">
        <f t="shared" ref="J179:U179" si="99">J177+J178</f>
        <v>125.93175602065645</v>
      </c>
      <c r="K179" s="228">
        <f t="shared" si="99"/>
        <v>-154.84470425813561</v>
      </c>
      <c r="L179" s="228">
        <f t="shared" si="99"/>
        <v>165.49308178299987</v>
      </c>
      <c r="M179" s="228">
        <f t="shared" si="99"/>
        <v>-0.17247847500000019</v>
      </c>
      <c r="N179" s="228">
        <f t="shared" si="99"/>
        <v>0</v>
      </c>
      <c r="O179" s="228">
        <f t="shared" si="99"/>
        <v>0</v>
      </c>
      <c r="P179" s="228">
        <f t="shared" si="99"/>
        <v>0</v>
      </c>
      <c r="Q179" s="228">
        <f t="shared" si="99"/>
        <v>0</v>
      </c>
      <c r="R179" s="228">
        <f t="shared" si="99"/>
        <v>0</v>
      </c>
      <c r="S179" s="228">
        <f t="shared" si="99"/>
        <v>0</v>
      </c>
      <c r="T179" s="228">
        <f t="shared" si="99"/>
        <v>0</v>
      </c>
      <c r="U179" s="228">
        <f t="shared" si="99"/>
        <v>0</v>
      </c>
      <c r="V179" s="228">
        <f>V177+V178</f>
        <v>0</v>
      </c>
      <c r="W179" s="228">
        <f>W177+W178</f>
        <v>1084.4203594854021</v>
      </c>
    </row>
    <row r="180" spans="5:23">
      <c r="E180" s="214">
        <v>44562</v>
      </c>
      <c r="F180" s="214" t="s">
        <v>722</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722</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100">SUM(I181:V181)</f>
        <v>0</v>
      </c>
    </row>
    <row r="182" spans="5:23">
      <c r="E182" s="214">
        <v>44621</v>
      </c>
      <c r="F182" s="214" t="s">
        <v>722</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100"/>
        <v>0</v>
      </c>
    </row>
    <row r="183" spans="5:23">
      <c r="E183" s="214">
        <v>44652</v>
      </c>
      <c r="F183" s="214" t="s">
        <v>722</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100"/>
        <v>0</v>
      </c>
    </row>
    <row r="184" spans="5:23">
      <c r="E184" s="214">
        <v>44682</v>
      </c>
      <c r="F184" s="214" t="s">
        <v>722</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100"/>
        <v>0</v>
      </c>
    </row>
    <row r="185" spans="5:23">
      <c r="E185" s="214">
        <v>44713</v>
      </c>
      <c r="F185" s="214" t="s">
        <v>722</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100"/>
        <v>0</v>
      </c>
    </row>
    <row r="186" spans="5:23">
      <c r="E186" s="214">
        <v>44743</v>
      </c>
      <c r="F186" s="214" t="s">
        <v>722</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100"/>
        <v>0</v>
      </c>
    </row>
    <row r="187" spans="5:23">
      <c r="E187" s="214">
        <v>44774</v>
      </c>
      <c r="F187" s="214" t="s">
        <v>722</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100"/>
        <v>0</v>
      </c>
    </row>
    <row r="188" spans="5:23">
      <c r="E188" s="214">
        <v>44805</v>
      </c>
      <c r="F188" s="214" t="s">
        <v>722</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100"/>
        <v>0</v>
      </c>
    </row>
    <row r="189" spans="5:23">
      <c r="E189" s="214">
        <v>44835</v>
      </c>
      <c r="F189" s="214" t="s">
        <v>722</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100"/>
        <v>0</v>
      </c>
    </row>
    <row r="190" spans="5:23">
      <c r="E190" s="214">
        <v>44866</v>
      </c>
      <c r="F190" s="214" t="s">
        <v>722</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100"/>
        <v>0</v>
      </c>
    </row>
    <row r="191" spans="5:23">
      <c r="E191" s="214">
        <v>44896</v>
      </c>
      <c r="F191" s="214" t="s">
        <v>722</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718</v>
      </c>
      <c r="F192" s="216"/>
      <c r="G192" s="217"/>
      <c r="H192" s="218"/>
      <c r="I192" s="219">
        <f>SUM(I179:I191)</f>
        <v>948.01270441488157</v>
      </c>
      <c r="J192" s="219">
        <f>SUM(J179:J191)</f>
        <v>125.93175602065645</v>
      </c>
      <c r="K192" s="219">
        <f t="shared" ref="K192:V192" si="101">SUM(K179:K191)</f>
        <v>-154.84470425813561</v>
      </c>
      <c r="L192" s="219">
        <f t="shared" si="101"/>
        <v>165.49308178299987</v>
      </c>
      <c r="M192" s="219">
        <f t="shared" si="101"/>
        <v>-0.17247847500000019</v>
      </c>
      <c r="N192" s="219">
        <f t="shared" si="101"/>
        <v>0</v>
      </c>
      <c r="O192" s="219">
        <f t="shared" si="101"/>
        <v>0</v>
      </c>
      <c r="P192" s="219">
        <f t="shared" si="101"/>
        <v>0</v>
      </c>
      <c r="Q192" s="219">
        <f t="shared" si="101"/>
        <v>0</v>
      </c>
      <c r="R192" s="219">
        <f t="shared" si="101"/>
        <v>0</v>
      </c>
      <c r="S192" s="219">
        <f t="shared" si="101"/>
        <v>0</v>
      </c>
      <c r="T192" s="219">
        <f t="shared" si="101"/>
        <v>0</v>
      </c>
      <c r="U192" s="219">
        <f t="shared" si="101"/>
        <v>0</v>
      </c>
      <c r="V192" s="219">
        <f t="shared" si="101"/>
        <v>0</v>
      </c>
      <c r="W192" s="219">
        <f>SUM(W179:W191)</f>
        <v>1084.4203594854021</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719</v>
      </c>
      <c r="F194" s="225"/>
      <c r="G194" s="226"/>
      <c r="H194" s="227"/>
      <c r="I194" s="228">
        <f>I192+I193</f>
        <v>948.01270441488157</v>
      </c>
      <c r="J194" s="228">
        <f t="shared" ref="J194:U194" si="102">J192+J193</f>
        <v>125.93175602065645</v>
      </c>
      <c r="K194" s="228">
        <f t="shared" si="102"/>
        <v>-154.84470425813561</v>
      </c>
      <c r="L194" s="228">
        <f t="shared" si="102"/>
        <v>165.49308178299987</v>
      </c>
      <c r="M194" s="228">
        <f t="shared" si="102"/>
        <v>-0.17247847500000019</v>
      </c>
      <c r="N194" s="228">
        <f t="shared" si="102"/>
        <v>0</v>
      </c>
      <c r="O194" s="228">
        <f t="shared" si="102"/>
        <v>0</v>
      </c>
      <c r="P194" s="228">
        <f t="shared" si="102"/>
        <v>0</v>
      </c>
      <c r="Q194" s="228">
        <f t="shared" si="102"/>
        <v>0</v>
      </c>
      <c r="R194" s="228">
        <f t="shared" si="102"/>
        <v>0</v>
      </c>
      <c r="S194" s="228">
        <f t="shared" si="102"/>
        <v>0</v>
      </c>
      <c r="T194" s="228">
        <f t="shared" si="102"/>
        <v>0</v>
      </c>
      <c r="U194" s="228">
        <f t="shared" si="102"/>
        <v>0</v>
      </c>
      <c r="V194" s="228">
        <f>V192+V193</f>
        <v>0</v>
      </c>
      <c r="W194" s="228">
        <f>W192+W193</f>
        <v>1084.4203594854021</v>
      </c>
    </row>
    <row r="195" spans="5:23">
      <c r="E195" s="214">
        <v>44927</v>
      </c>
      <c r="F195" s="214" t="s">
        <v>723</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723</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3">SUM(I196:V196)</f>
        <v>0</v>
      </c>
    </row>
    <row r="197" spans="5:23">
      <c r="E197" s="214">
        <v>44986</v>
      </c>
      <c r="F197" s="214" t="s">
        <v>723</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3"/>
        <v>0</v>
      </c>
    </row>
    <row r="198" spans="5:23">
      <c r="E198" s="214">
        <v>45017</v>
      </c>
      <c r="F198" s="214" t="s">
        <v>723</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3"/>
        <v>0</v>
      </c>
    </row>
    <row r="199" spans="5:23">
      <c r="E199" s="214">
        <v>45047</v>
      </c>
      <c r="F199" s="214" t="s">
        <v>723</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3"/>
        <v>0</v>
      </c>
    </row>
    <row r="200" spans="5:23">
      <c r="E200" s="214">
        <v>45078</v>
      </c>
      <c r="F200" s="214" t="s">
        <v>723</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3"/>
        <v>0</v>
      </c>
    </row>
    <row r="201" spans="5:23">
      <c r="E201" s="214">
        <v>45108</v>
      </c>
      <c r="F201" s="214" t="s">
        <v>723</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3"/>
        <v>0</v>
      </c>
    </row>
    <row r="202" spans="5:23">
      <c r="E202" s="214">
        <v>45139</v>
      </c>
      <c r="F202" s="214" t="s">
        <v>723</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3"/>
        <v>0</v>
      </c>
    </row>
    <row r="203" spans="5:23">
      <c r="E203" s="214">
        <v>45170</v>
      </c>
      <c r="F203" s="214" t="s">
        <v>723</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3"/>
        <v>0</v>
      </c>
    </row>
    <row r="204" spans="5:23">
      <c r="E204" s="214">
        <v>45200</v>
      </c>
      <c r="F204" s="214" t="s">
        <v>723</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3"/>
        <v>0</v>
      </c>
    </row>
    <row r="205" spans="5:23">
      <c r="E205" s="214">
        <v>45231</v>
      </c>
      <c r="F205" s="214" t="s">
        <v>723</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3"/>
        <v>0</v>
      </c>
    </row>
    <row r="206" spans="5:23">
      <c r="E206" s="214">
        <v>45261</v>
      </c>
      <c r="F206" s="214" t="s">
        <v>723</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720</v>
      </c>
      <c r="F207" s="216"/>
      <c r="G207" s="217"/>
      <c r="H207" s="218"/>
      <c r="I207" s="219">
        <f>SUM(I194:I206)</f>
        <v>948.01270441488157</v>
      </c>
      <c r="J207" s="219">
        <f>SUM(J194:J206)</f>
        <v>125.93175602065645</v>
      </c>
      <c r="K207" s="219">
        <f t="shared" ref="K207:V207" si="104">SUM(K194:K206)</f>
        <v>-154.84470425813561</v>
      </c>
      <c r="L207" s="219">
        <f t="shared" si="104"/>
        <v>165.49308178299987</v>
      </c>
      <c r="M207" s="219">
        <f t="shared" si="104"/>
        <v>-0.17247847500000019</v>
      </c>
      <c r="N207" s="219">
        <f t="shared" si="104"/>
        <v>0</v>
      </c>
      <c r="O207" s="219">
        <f t="shared" si="104"/>
        <v>0</v>
      </c>
      <c r="P207" s="219">
        <f t="shared" si="104"/>
        <v>0</v>
      </c>
      <c r="Q207" s="219">
        <f t="shared" si="104"/>
        <v>0</v>
      </c>
      <c r="R207" s="219">
        <f t="shared" si="104"/>
        <v>0</v>
      </c>
      <c r="S207" s="219">
        <f t="shared" si="104"/>
        <v>0</v>
      </c>
      <c r="T207" s="219">
        <f t="shared" si="104"/>
        <v>0</v>
      </c>
      <c r="U207" s="219">
        <f t="shared" si="104"/>
        <v>0</v>
      </c>
      <c r="V207" s="219">
        <f t="shared" si="104"/>
        <v>0</v>
      </c>
      <c r="W207" s="219">
        <f>SUM(W194:W206)</f>
        <v>1084.4203594854021</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738</v>
      </c>
      <c r="F209" s="225"/>
      <c r="G209" s="226"/>
      <c r="H209" s="227"/>
      <c r="I209" s="228">
        <f>I207+I208</f>
        <v>948.01270441488157</v>
      </c>
      <c r="J209" s="228">
        <f t="shared" ref="J209:U209" si="105">J207+J208</f>
        <v>125.93175602065645</v>
      </c>
      <c r="K209" s="228">
        <f t="shared" si="105"/>
        <v>-154.84470425813561</v>
      </c>
      <c r="L209" s="228">
        <f t="shared" si="105"/>
        <v>165.49308178299987</v>
      </c>
      <c r="M209" s="228">
        <f t="shared" si="105"/>
        <v>-0.17247847500000019</v>
      </c>
      <c r="N209" s="228">
        <f t="shared" si="105"/>
        <v>0</v>
      </c>
      <c r="O209" s="228">
        <f t="shared" si="105"/>
        <v>0</v>
      </c>
      <c r="P209" s="228">
        <f t="shared" si="105"/>
        <v>0</v>
      </c>
      <c r="Q209" s="228">
        <f t="shared" si="105"/>
        <v>0</v>
      </c>
      <c r="R209" s="228">
        <f t="shared" si="105"/>
        <v>0</v>
      </c>
      <c r="S209" s="228">
        <f t="shared" si="105"/>
        <v>0</v>
      </c>
      <c r="T209" s="228">
        <f t="shared" si="105"/>
        <v>0</v>
      </c>
      <c r="U209" s="228">
        <f t="shared" si="105"/>
        <v>0</v>
      </c>
      <c r="V209" s="228">
        <f>V207+V208</f>
        <v>0</v>
      </c>
      <c r="W209" s="228">
        <f>W207+W208</f>
        <v>1084.4203594854021</v>
      </c>
    </row>
    <row r="210" spans="5:23">
      <c r="E210" s="214">
        <v>45292</v>
      </c>
      <c r="F210" s="214" t="s">
        <v>742</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742</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6">SUM(I211:V211)</f>
        <v>0</v>
      </c>
    </row>
    <row r="212" spans="5:23">
      <c r="E212" s="214">
        <v>45352</v>
      </c>
      <c r="F212" s="214" t="s">
        <v>742</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6"/>
        <v>0</v>
      </c>
    </row>
    <row r="213" spans="5:23">
      <c r="E213" s="214">
        <v>45383</v>
      </c>
      <c r="F213" s="214" t="s">
        <v>742</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6"/>
        <v>0</v>
      </c>
    </row>
    <row r="214" spans="5:23">
      <c r="E214" s="214">
        <v>45413</v>
      </c>
      <c r="F214" s="214" t="s">
        <v>742</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6"/>
        <v>0</v>
      </c>
    </row>
    <row r="215" spans="5:23">
      <c r="E215" s="214">
        <v>45444</v>
      </c>
      <c r="F215" s="214" t="s">
        <v>742</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6"/>
        <v>0</v>
      </c>
    </row>
    <row r="216" spans="5:23">
      <c r="E216" s="214">
        <v>45474</v>
      </c>
      <c r="F216" s="214" t="s">
        <v>742</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6"/>
        <v>0</v>
      </c>
    </row>
    <row r="217" spans="5:23">
      <c r="E217" s="214">
        <v>45505</v>
      </c>
      <c r="F217" s="214" t="s">
        <v>742</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6"/>
        <v>0</v>
      </c>
    </row>
    <row r="218" spans="5:23">
      <c r="E218" s="214">
        <v>45536</v>
      </c>
      <c r="F218" s="214" t="s">
        <v>742</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6"/>
        <v>0</v>
      </c>
    </row>
    <row r="219" spans="5:23">
      <c r="E219" s="214">
        <v>45566</v>
      </c>
      <c r="F219" s="214" t="s">
        <v>742</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6"/>
        <v>0</v>
      </c>
    </row>
    <row r="220" spans="5:23">
      <c r="E220" s="214">
        <v>45597</v>
      </c>
      <c r="F220" s="214" t="s">
        <v>742</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6"/>
        <v>0</v>
      </c>
    </row>
    <row r="221" spans="5:23">
      <c r="E221" s="214">
        <v>45627</v>
      </c>
      <c r="F221" s="214" t="s">
        <v>742</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740</v>
      </c>
      <c r="F222" s="216"/>
      <c r="G222" s="217"/>
      <c r="H222" s="218"/>
      <c r="I222" s="219">
        <f>SUM(I209:I221)</f>
        <v>948.01270441488157</v>
      </c>
      <c r="J222" s="219">
        <f>SUM(J209:J221)</f>
        <v>125.93175602065645</v>
      </c>
      <c r="K222" s="219">
        <f t="shared" ref="K222:V222" si="107">SUM(K209:K221)</f>
        <v>-154.84470425813561</v>
      </c>
      <c r="L222" s="219">
        <f t="shared" si="107"/>
        <v>165.49308178299987</v>
      </c>
      <c r="M222" s="219">
        <f t="shared" si="107"/>
        <v>-0.17247847500000019</v>
      </c>
      <c r="N222" s="219">
        <f t="shared" si="107"/>
        <v>0</v>
      </c>
      <c r="O222" s="219">
        <f t="shared" si="107"/>
        <v>0</v>
      </c>
      <c r="P222" s="219">
        <f t="shared" si="107"/>
        <v>0</v>
      </c>
      <c r="Q222" s="219">
        <f t="shared" si="107"/>
        <v>0</v>
      </c>
      <c r="R222" s="219">
        <f t="shared" si="107"/>
        <v>0</v>
      </c>
      <c r="S222" s="219">
        <f t="shared" si="107"/>
        <v>0</v>
      </c>
      <c r="T222" s="219">
        <f t="shared" si="107"/>
        <v>0</v>
      </c>
      <c r="U222" s="219">
        <f t="shared" si="107"/>
        <v>0</v>
      </c>
      <c r="V222" s="219">
        <f t="shared" si="107"/>
        <v>0</v>
      </c>
      <c r="W222" s="219">
        <f>SUM(W209:W221)</f>
        <v>1084.4203594854021</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739</v>
      </c>
      <c r="F224" s="225"/>
      <c r="G224" s="226"/>
      <c r="H224" s="227"/>
      <c r="I224" s="228">
        <f>I222+I223</f>
        <v>948.01270441488157</v>
      </c>
      <c r="J224" s="228">
        <f t="shared" ref="J224:U224" si="108">J222+J223</f>
        <v>125.93175602065645</v>
      </c>
      <c r="K224" s="228">
        <f t="shared" si="108"/>
        <v>-154.84470425813561</v>
      </c>
      <c r="L224" s="228">
        <f t="shared" si="108"/>
        <v>165.49308178299987</v>
      </c>
      <c r="M224" s="228">
        <f t="shared" si="108"/>
        <v>-0.17247847500000019</v>
      </c>
      <c r="N224" s="228">
        <f t="shared" si="108"/>
        <v>0</v>
      </c>
      <c r="O224" s="228">
        <f t="shared" si="108"/>
        <v>0</v>
      </c>
      <c r="P224" s="228">
        <f t="shared" si="108"/>
        <v>0</v>
      </c>
      <c r="Q224" s="228">
        <f t="shared" si="108"/>
        <v>0</v>
      </c>
      <c r="R224" s="228">
        <f t="shared" si="108"/>
        <v>0</v>
      </c>
      <c r="S224" s="228">
        <f t="shared" si="108"/>
        <v>0</v>
      </c>
      <c r="T224" s="228">
        <f t="shared" si="108"/>
        <v>0</v>
      </c>
      <c r="U224" s="228">
        <f t="shared" si="108"/>
        <v>0</v>
      </c>
      <c r="V224" s="228">
        <f>V222+V223</f>
        <v>0</v>
      </c>
      <c r="W224" s="228">
        <f>W222+W223</f>
        <v>1084.4203594854021</v>
      </c>
    </row>
    <row r="225" spans="5:23">
      <c r="E225" s="214">
        <v>45658</v>
      </c>
      <c r="F225" s="214" t="s">
        <v>743</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743</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9">SUM(I226:V226)</f>
        <v>0</v>
      </c>
    </row>
    <row r="227" spans="5:23">
      <c r="E227" s="214">
        <v>45717</v>
      </c>
      <c r="F227" s="214" t="s">
        <v>743</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9"/>
        <v>0</v>
      </c>
    </row>
    <row r="228" spans="5:23">
      <c r="E228" s="214">
        <v>45748</v>
      </c>
      <c r="F228" s="214" t="s">
        <v>743</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9"/>
        <v>0</v>
      </c>
    </row>
    <row r="229" spans="5:23">
      <c r="E229" s="214">
        <v>45778</v>
      </c>
      <c r="F229" s="214" t="s">
        <v>743</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9"/>
        <v>0</v>
      </c>
    </row>
    <row r="230" spans="5:23">
      <c r="E230" s="214">
        <v>45809</v>
      </c>
      <c r="F230" s="214" t="s">
        <v>743</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9"/>
        <v>0</v>
      </c>
    </row>
    <row r="231" spans="5:23">
      <c r="E231" s="214">
        <v>45839</v>
      </c>
      <c r="F231" s="214" t="s">
        <v>743</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9"/>
        <v>0</v>
      </c>
    </row>
    <row r="232" spans="5:23">
      <c r="E232" s="214">
        <v>45870</v>
      </c>
      <c r="F232" s="214" t="s">
        <v>743</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9"/>
        <v>0</v>
      </c>
    </row>
    <row r="233" spans="5:23">
      <c r="E233" s="214">
        <v>45901</v>
      </c>
      <c r="F233" s="214" t="s">
        <v>743</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9"/>
        <v>0</v>
      </c>
    </row>
    <row r="234" spans="5:23">
      <c r="E234" s="214">
        <v>45931</v>
      </c>
      <c r="F234" s="214" t="s">
        <v>743</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9"/>
        <v>0</v>
      </c>
    </row>
    <row r="235" spans="5:23">
      <c r="E235" s="214">
        <v>45962</v>
      </c>
      <c r="F235" s="214" t="s">
        <v>743</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9"/>
        <v>0</v>
      </c>
    </row>
    <row r="236" spans="5:23">
      <c r="E236" s="214">
        <v>45992</v>
      </c>
      <c r="F236" s="214" t="s">
        <v>743</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741</v>
      </c>
      <c r="F237" s="216"/>
      <c r="G237" s="217"/>
      <c r="H237" s="218"/>
      <c r="I237" s="219">
        <f>SUM(I224:I236)</f>
        <v>948.01270441488157</v>
      </c>
      <c r="J237" s="219">
        <f>SUM(J224:J236)</f>
        <v>125.93175602065645</v>
      </c>
      <c r="K237" s="219">
        <f t="shared" ref="K237:U237" si="110">SUM(K224:K236)</f>
        <v>-154.84470425813561</v>
      </c>
      <c r="L237" s="219">
        <f t="shared" si="110"/>
        <v>165.49308178299987</v>
      </c>
      <c r="M237" s="219">
        <f>SUM(M224:M236)</f>
        <v>-0.17247847500000019</v>
      </c>
      <c r="N237" s="219">
        <f t="shared" si="110"/>
        <v>0</v>
      </c>
      <c r="O237" s="219">
        <f t="shared" si="110"/>
        <v>0</v>
      </c>
      <c r="P237" s="219">
        <f t="shared" si="110"/>
        <v>0</v>
      </c>
      <c r="Q237" s="219">
        <f t="shared" si="110"/>
        <v>0</v>
      </c>
      <c r="R237" s="219">
        <f t="shared" si="110"/>
        <v>0</v>
      </c>
      <c r="S237" s="219">
        <f t="shared" si="110"/>
        <v>0</v>
      </c>
      <c r="T237" s="219">
        <f t="shared" si="110"/>
        <v>0</v>
      </c>
      <c r="U237" s="219">
        <f t="shared" si="110"/>
        <v>0</v>
      </c>
      <c r="V237" s="219">
        <f>SUM(V224:V236)</f>
        <v>0</v>
      </c>
      <c r="W237" s="219">
        <f>SUM(W224:W236)</f>
        <v>1084.4203594854021</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topLeftCell="L43" zoomScale="90" zoomScaleNormal="90" workbookViewId="0">
      <selection activeCell="A67" sqref="A67:XFD67"/>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35"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550</v>
      </c>
      <c r="I14" s="12"/>
      <c r="J14" s="12"/>
      <c r="BU14" s="12"/>
    </row>
    <row r="15" spans="2:73" ht="26.25" customHeight="1" outlineLevel="1">
      <c r="C15" s="90"/>
      <c r="I15" s="12"/>
      <c r="J15" s="12"/>
    </row>
    <row r="16" spans="2:73" ht="23.25" customHeight="1" outlineLevel="1">
      <c r="B16" s="116" t="s">
        <v>504</v>
      </c>
      <c r="C16" s="90"/>
      <c r="D16" s="615" t="s">
        <v>606</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600</v>
      </c>
      <c r="C17" s="90"/>
      <c r="D17" s="611" t="s">
        <v>580</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613</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612</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614</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623</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585</v>
      </c>
      <c r="H23" s="10"/>
      <c r="I23" s="10"/>
      <c r="J23" s="10"/>
    </row>
    <row r="24" spans="2:73" s="670" customFormat="1" ht="21" customHeight="1">
      <c r="B24" s="702" t="s">
        <v>589</v>
      </c>
      <c r="C24" s="843" t="s">
        <v>590</v>
      </c>
      <c r="D24" s="843"/>
      <c r="E24" s="843"/>
      <c r="F24" s="843"/>
      <c r="G24" s="843"/>
      <c r="H24" s="678" t="s">
        <v>587</v>
      </c>
      <c r="I24" s="678" t="s">
        <v>586</v>
      </c>
      <c r="J24" s="678" t="s">
        <v>588</v>
      </c>
      <c r="K24" s="669"/>
      <c r="L24" s="670" t="s">
        <v>590</v>
      </c>
      <c r="AQ24" s="670" t="s">
        <v>590</v>
      </c>
      <c r="BU24" s="669"/>
    </row>
    <row r="25" spans="2:73" s="250" customFormat="1" ht="49.5" customHeight="1">
      <c r="B25" s="245" t="s">
        <v>472</v>
      </c>
      <c r="C25" s="245" t="s">
        <v>211</v>
      </c>
      <c r="D25" s="628" t="s">
        <v>473</v>
      </c>
      <c r="E25" s="245" t="s">
        <v>208</v>
      </c>
      <c r="F25" s="245" t="s">
        <v>474</v>
      </c>
      <c r="G25" s="245" t="s">
        <v>475</v>
      </c>
      <c r="H25" s="628" t="s">
        <v>476</v>
      </c>
      <c r="I25" s="636" t="s">
        <v>578</v>
      </c>
      <c r="J25" s="643" t="s">
        <v>579</v>
      </c>
      <c r="K25" s="641"/>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759" t="s">
        <v>766</v>
      </c>
      <c r="C27" s="759" t="s">
        <v>767</v>
      </c>
      <c r="D27" s="759" t="s">
        <v>2</v>
      </c>
      <c r="E27" s="759" t="s">
        <v>747</v>
      </c>
      <c r="F27" s="759" t="s">
        <v>29</v>
      </c>
      <c r="G27" s="759" t="s">
        <v>768</v>
      </c>
      <c r="H27" s="759">
        <v>2011</v>
      </c>
      <c r="I27" s="644" t="s">
        <v>566</v>
      </c>
      <c r="J27" s="644" t="s">
        <v>584</v>
      </c>
      <c r="K27" s="633"/>
      <c r="L27" s="760">
        <v>9.9601575616764484E-2</v>
      </c>
      <c r="M27" s="761">
        <v>9.9601575616764484E-2</v>
      </c>
      <c r="N27" s="761">
        <v>9.9601575616764484E-2</v>
      </c>
      <c r="O27" s="761">
        <v>2.6841963062582706E-2</v>
      </c>
      <c r="P27" s="761">
        <v>0</v>
      </c>
      <c r="Q27" s="761">
        <v>0</v>
      </c>
      <c r="R27" s="761">
        <v>0</v>
      </c>
      <c r="S27" s="761">
        <v>0</v>
      </c>
      <c r="T27" s="761">
        <v>0</v>
      </c>
      <c r="U27" s="761">
        <v>0</v>
      </c>
      <c r="V27" s="761">
        <v>0</v>
      </c>
      <c r="W27" s="761">
        <v>0</v>
      </c>
      <c r="X27" s="761">
        <v>0</v>
      </c>
      <c r="Y27" s="761">
        <v>0</v>
      </c>
      <c r="Z27" s="761">
        <v>0</v>
      </c>
      <c r="AA27" s="761">
        <v>0</v>
      </c>
      <c r="AB27" s="761">
        <v>0</v>
      </c>
      <c r="AC27" s="761">
        <v>0</v>
      </c>
      <c r="AD27" s="761">
        <v>0</v>
      </c>
      <c r="AE27" s="761">
        <v>0</v>
      </c>
      <c r="AF27" s="761">
        <v>0</v>
      </c>
      <c r="AG27" s="761">
        <v>0</v>
      </c>
      <c r="AH27" s="761">
        <v>0</v>
      </c>
      <c r="AI27" s="761">
        <v>0</v>
      </c>
      <c r="AJ27" s="761">
        <v>0</v>
      </c>
      <c r="AK27" s="761">
        <v>0</v>
      </c>
      <c r="AL27" s="761">
        <v>0</v>
      </c>
      <c r="AM27" s="761">
        <v>0</v>
      </c>
      <c r="AN27" s="761">
        <v>0</v>
      </c>
      <c r="AO27" s="762">
        <v>0</v>
      </c>
      <c r="AP27" s="633"/>
      <c r="AQ27" s="760">
        <v>112.92648344430117</v>
      </c>
      <c r="AR27" s="761">
        <v>112.92648344430117</v>
      </c>
      <c r="AS27" s="761">
        <v>112.92648344430117</v>
      </c>
      <c r="AT27" s="761">
        <v>47.860878296941074</v>
      </c>
      <c r="AU27" s="761">
        <v>0</v>
      </c>
      <c r="AV27" s="761">
        <v>0</v>
      </c>
      <c r="AW27" s="761">
        <v>0</v>
      </c>
      <c r="AX27" s="761">
        <v>0</v>
      </c>
      <c r="AY27" s="761">
        <v>0</v>
      </c>
      <c r="AZ27" s="761">
        <v>0</v>
      </c>
      <c r="BA27" s="761">
        <v>0</v>
      </c>
      <c r="BB27" s="761">
        <v>0</v>
      </c>
      <c r="BC27" s="761">
        <v>0</v>
      </c>
      <c r="BD27" s="761">
        <v>0</v>
      </c>
      <c r="BE27" s="761">
        <v>0</v>
      </c>
      <c r="BF27" s="761">
        <v>0</v>
      </c>
      <c r="BG27" s="761">
        <v>0</v>
      </c>
      <c r="BH27" s="761">
        <v>0</v>
      </c>
      <c r="BI27" s="761">
        <v>0</v>
      </c>
      <c r="BJ27" s="761">
        <v>0</v>
      </c>
      <c r="BK27" s="761">
        <v>0</v>
      </c>
      <c r="BL27" s="761">
        <v>0</v>
      </c>
      <c r="BM27" s="761">
        <v>0</v>
      </c>
      <c r="BN27" s="761">
        <v>0</v>
      </c>
      <c r="BO27" s="761">
        <v>0</v>
      </c>
      <c r="BP27" s="761">
        <v>0</v>
      </c>
      <c r="BQ27" s="761">
        <v>0</v>
      </c>
      <c r="BR27" s="761">
        <v>0</v>
      </c>
      <c r="BS27" s="761">
        <v>0</v>
      </c>
      <c r="BT27" s="762">
        <v>0</v>
      </c>
      <c r="BU27" s="16"/>
    </row>
    <row r="28" spans="2:73" s="17" customFormat="1" ht="15.75">
      <c r="B28" s="759" t="s">
        <v>766</v>
      </c>
      <c r="C28" s="759" t="s">
        <v>767</v>
      </c>
      <c r="D28" s="759" t="s">
        <v>1</v>
      </c>
      <c r="E28" s="759" t="s">
        <v>747</v>
      </c>
      <c r="F28" s="759" t="s">
        <v>29</v>
      </c>
      <c r="G28" s="759" t="s">
        <v>768</v>
      </c>
      <c r="H28" s="759">
        <v>2011</v>
      </c>
      <c r="I28" s="644" t="s">
        <v>566</v>
      </c>
      <c r="J28" s="644" t="s">
        <v>584</v>
      </c>
      <c r="K28" s="633"/>
      <c r="L28" s="760">
        <v>2.0788510457420246</v>
      </c>
      <c r="M28" s="761">
        <v>2.0788510457420246</v>
      </c>
      <c r="N28" s="761">
        <v>2.0788510457420246</v>
      </c>
      <c r="O28" s="761">
        <v>1.853044312366948</v>
      </c>
      <c r="P28" s="761">
        <v>1.3301377402162864</v>
      </c>
      <c r="Q28" s="761">
        <v>0</v>
      </c>
      <c r="R28" s="761">
        <v>0</v>
      </c>
      <c r="S28" s="761">
        <v>0</v>
      </c>
      <c r="T28" s="761">
        <v>0</v>
      </c>
      <c r="U28" s="761">
        <v>0</v>
      </c>
      <c r="V28" s="761">
        <v>0</v>
      </c>
      <c r="W28" s="761">
        <v>0</v>
      </c>
      <c r="X28" s="761">
        <v>0</v>
      </c>
      <c r="Y28" s="761">
        <v>0</v>
      </c>
      <c r="Z28" s="761">
        <v>0</v>
      </c>
      <c r="AA28" s="761">
        <v>0</v>
      </c>
      <c r="AB28" s="761">
        <v>0</v>
      </c>
      <c r="AC28" s="761">
        <v>0</v>
      </c>
      <c r="AD28" s="761">
        <v>0</v>
      </c>
      <c r="AE28" s="761">
        <v>0</v>
      </c>
      <c r="AF28" s="761">
        <v>0</v>
      </c>
      <c r="AG28" s="761">
        <v>0</v>
      </c>
      <c r="AH28" s="761">
        <v>0</v>
      </c>
      <c r="AI28" s="761">
        <v>0</v>
      </c>
      <c r="AJ28" s="761">
        <v>0</v>
      </c>
      <c r="AK28" s="761">
        <v>0</v>
      </c>
      <c r="AL28" s="761">
        <v>0</v>
      </c>
      <c r="AM28" s="761">
        <v>0</v>
      </c>
      <c r="AN28" s="761">
        <v>0</v>
      </c>
      <c r="AO28" s="762">
        <v>0</v>
      </c>
      <c r="AP28" s="633"/>
      <c r="AQ28" s="760">
        <v>13343.589992032805</v>
      </c>
      <c r="AR28" s="761">
        <v>13343.589992032805</v>
      </c>
      <c r="AS28" s="761">
        <v>13343.589992032805</v>
      </c>
      <c r="AT28" s="761">
        <v>13141.661322574084</v>
      </c>
      <c r="AU28" s="761">
        <v>10116.675836750601</v>
      </c>
      <c r="AV28" s="761">
        <v>0</v>
      </c>
      <c r="AW28" s="761">
        <v>0</v>
      </c>
      <c r="AX28" s="761">
        <v>0</v>
      </c>
      <c r="AY28" s="761">
        <v>0</v>
      </c>
      <c r="AZ28" s="761">
        <v>0</v>
      </c>
      <c r="BA28" s="761">
        <v>0</v>
      </c>
      <c r="BB28" s="761">
        <v>0</v>
      </c>
      <c r="BC28" s="761">
        <v>0</v>
      </c>
      <c r="BD28" s="761">
        <v>0</v>
      </c>
      <c r="BE28" s="761">
        <v>0</v>
      </c>
      <c r="BF28" s="761">
        <v>0</v>
      </c>
      <c r="BG28" s="761">
        <v>0</v>
      </c>
      <c r="BH28" s="761">
        <v>0</v>
      </c>
      <c r="BI28" s="761">
        <v>0</v>
      </c>
      <c r="BJ28" s="761">
        <v>0</v>
      </c>
      <c r="BK28" s="761">
        <v>0</v>
      </c>
      <c r="BL28" s="761">
        <v>0</v>
      </c>
      <c r="BM28" s="761">
        <v>0</v>
      </c>
      <c r="BN28" s="761">
        <v>0</v>
      </c>
      <c r="BO28" s="761">
        <v>0</v>
      </c>
      <c r="BP28" s="761">
        <v>0</v>
      </c>
      <c r="BQ28" s="761">
        <v>0</v>
      </c>
      <c r="BR28" s="761">
        <v>0</v>
      </c>
      <c r="BS28" s="761">
        <v>0</v>
      </c>
      <c r="BT28" s="762">
        <v>0</v>
      </c>
      <c r="BU28" s="16"/>
    </row>
    <row r="29" spans="2:73" s="17" customFormat="1" ht="16.5" customHeight="1">
      <c r="B29" s="759" t="s">
        <v>766</v>
      </c>
      <c r="C29" s="759" t="s">
        <v>767</v>
      </c>
      <c r="D29" s="759" t="s">
        <v>5</v>
      </c>
      <c r="E29" s="759" t="s">
        <v>747</v>
      </c>
      <c r="F29" s="759" t="s">
        <v>29</v>
      </c>
      <c r="G29" s="759" t="s">
        <v>768</v>
      </c>
      <c r="H29" s="759">
        <v>2011</v>
      </c>
      <c r="I29" s="644" t="s">
        <v>566</v>
      </c>
      <c r="J29" s="644" t="s">
        <v>584</v>
      </c>
      <c r="K29" s="633"/>
      <c r="L29" s="760">
        <v>1.4132902044704729</v>
      </c>
      <c r="M29" s="761">
        <v>1.4132902044704729</v>
      </c>
      <c r="N29" s="761">
        <v>1.4132902044704729</v>
      </c>
      <c r="O29" s="761">
        <v>1.4132902044704729</v>
      </c>
      <c r="P29" s="761">
        <v>1.314848037179684</v>
      </c>
      <c r="Q29" s="761">
        <v>1.2073041160886684</v>
      </c>
      <c r="R29" s="761">
        <v>0.97656746014641405</v>
      </c>
      <c r="S29" s="761">
        <v>0.9702091622284984</v>
      </c>
      <c r="T29" s="761">
        <v>1.1761952506103031</v>
      </c>
      <c r="U29" s="761">
        <v>0.55794737125698979</v>
      </c>
      <c r="V29" s="761">
        <v>7.9345436046461659E-2</v>
      </c>
      <c r="W29" s="761">
        <v>7.9312432183643769E-2</v>
      </c>
      <c r="X29" s="761">
        <v>7.9312432183643769E-2</v>
      </c>
      <c r="Y29" s="761">
        <v>7.3615989804000664E-2</v>
      </c>
      <c r="Z29" s="761">
        <v>7.3615989804000664E-2</v>
      </c>
      <c r="AA29" s="761">
        <v>6.213462435327146E-2</v>
      </c>
      <c r="AB29" s="761">
        <v>0</v>
      </c>
      <c r="AC29" s="761">
        <v>0</v>
      </c>
      <c r="AD29" s="761">
        <v>0</v>
      </c>
      <c r="AE29" s="761">
        <v>0</v>
      </c>
      <c r="AF29" s="761">
        <v>0</v>
      </c>
      <c r="AG29" s="761">
        <v>0</v>
      </c>
      <c r="AH29" s="761">
        <v>0</v>
      </c>
      <c r="AI29" s="761">
        <v>0</v>
      </c>
      <c r="AJ29" s="761">
        <v>0</v>
      </c>
      <c r="AK29" s="761">
        <v>0</v>
      </c>
      <c r="AL29" s="761">
        <v>0</v>
      </c>
      <c r="AM29" s="761">
        <v>0</v>
      </c>
      <c r="AN29" s="761">
        <v>0</v>
      </c>
      <c r="AO29" s="762">
        <v>0</v>
      </c>
      <c r="AP29" s="633"/>
      <c r="AQ29" s="760">
        <v>24700.304699847838</v>
      </c>
      <c r="AR29" s="761">
        <v>24700.304699847838</v>
      </c>
      <c r="AS29" s="761">
        <v>24700.304699847838</v>
      </c>
      <c r="AT29" s="761">
        <v>24700.304699847838</v>
      </c>
      <c r="AU29" s="761">
        <v>22574.25944631996</v>
      </c>
      <c r="AV29" s="761">
        <v>20251.644562131762</v>
      </c>
      <c r="AW29" s="761">
        <v>15268.448989731694</v>
      </c>
      <c r="AX29" s="761">
        <v>15212.750299970754</v>
      </c>
      <c r="AY29" s="761">
        <v>19661.410437686831</v>
      </c>
      <c r="AZ29" s="761">
        <v>6309.1752565971346</v>
      </c>
      <c r="BA29" s="761">
        <v>2271.7298937337418</v>
      </c>
      <c r="BB29" s="761">
        <v>1999.7403088755761</v>
      </c>
      <c r="BC29" s="761">
        <v>1999.7403088755761</v>
      </c>
      <c r="BD29" s="761">
        <v>1476.8922105708975</v>
      </c>
      <c r="BE29" s="761">
        <v>1476.8922105708975</v>
      </c>
      <c r="BF29" s="761">
        <v>1341.9150230185064</v>
      </c>
      <c r="BG29" s="761">
        <v>0</v>
      </c>
      <c r="BH29" s="761">
        <v>0</v>
      </c>
      <c r="BI29" s="761">
        <v>0</v>
      </c>
      <c r="BJ29" s="761">
        <v>0</v>
      </c>
      <c r="BK29" s="761">
        <v>0</v>
      </c>
      <c r="BL29" s="761">
        <v>0</v>
      </c>
      <c r="BM29" s="761">
        <v>0</v>
      </c>
      <c r="BN29" s="761">
        <v>0</v>
      </c>
      <c r="BO29" s="761">
        <v>0</v>
      </c>
      <c r="BP29" s="761">
        <v>0</v>
      </c>
      <c r="BQ29" s="761">
        <v>0</v>
      </c>
      <c r="BR29" s="761">
        <v>0</v>
      </c>
      <c r="BS29" s="761">
        <v>0</v>
      </c>
      <c r="BT29" s="762">
        <v>0</v>
      </c>
      <c r="BU29" s="16"/>
    </row>
    <row r="30" spans="2:73" s="17" customFormat="1" ht="15.75">
      <c r="B30" s="759" t="s">
        <v>766</v>
      </c>
      <c r="C30" s="759" t="s">
        <v>767</v>
      </c>
      <c r="D30" s="759" t="s">
        <v>5</v>
      </c>
      <c r="E30" s="759" t="s">
        <v>747</v>
      </c>
      <c r="F30" s="759" t="s">
        <v>29</v>
      </c>
      <c r="G30" s="759" t="s">
        <v>768</v>
      </c>
      <c r="H30" s="759">
        <v>2011</v>
      </c>
      <c r="I30" s="644" t="s">
        <v>567</v>
      </c>
      <c r="J30" s="644" t="s">
        <v>577</v>
      </c>
      <c r="K30" s="633"/>
      <c r="L30" s="760">
        <v>9.0660256434712413E-2</v>
      </c>
      <c r="M30" s="761">
        <v>9.0660256434712413E-2</v>
      </c>
      <c r="N30" s="761">
        <v>9.0660256434712413E-2</v>
      </c>
      <c r="O30" s="761">
        <v>9.0660256434712413E-2</v>
      </c>
      <c r="P30" s="761">
        <v>9.0660256434712413E-2</v>
      </c>
      <c r="Q30" s="761">
        <v>8.2903369332395907E-2</v>
      </c>
      <c r="R30" s="761">
        <v>4.7375459998657221E-2</v>
      </c>
      <c r="S30" s="761">
        <v>4.7354521634050226E-2</v>
      </c>
      <c r="T30" s="761">
        <v>4.7354521634050226E-2</v>
      </c>
      <c r="U30" s="761">
        <v>1.4869782043559512E-2</v>
      </c>
      <c r="V30" s="761">
        <v>6.1782101340015034E-3</v>
      </c>
      <c r="W30" s="761">
        <v>6.1765562821904955E-3</v>
      </c>
      <c r="X30" s="761">
        <v>6.1765562821904955E-3</v>
      </c>
      <c r="Y30" s="761">
        <v>5.8925600842529196E-3</v>
      </c>
      <c r="Z30" s="761">
        <v>5.8925600842529196E-3</v>
      </c>
      <c r="AA30" s="761">
        <v>5.8795562667989998E-3</v>
      </c>
      <c r="AB30" s="761">
        <v>0</v>
      </c>
      <c r="AC30" s="761">
        <v>0</v>
      </c>
      <c r="AD30" s="761">
        <v>0</v>
      </c>
      <c r="AE30" s="761">
        <v>0</v>
      </c>
      <c r="AF30" s="761">
        <v>0</v>
      </c>
      <c r="AG30" s="761">
        <v>0</v>
      </c>
      <c r="AH30" s="761">
        <v>0</v>
      </c>
      <c r="AI30" s="761">
        <v>0</v>
      </c>
      <c r="AJ30" s="761">
        <v>0</v>
      </c>
      <c r="AK30" s="761">
        <v>0</v>
      </c>
      <c r="AL30" s="761">
        <v>0</v>
      </c>
      <c r="AM30" s="761">
        <v>0</v>
      </c>
      <c r="AN30" s="761">
        <v>0</v>
      </c>
      <c r="AO30" s="762">
        <v>0</v>
      </c>
      <c r="AP30" s="633"/>
      <c r="AQ30" s="760">
        <v>1835.1501569101656</v>
      </c>
      <c r="AR30" s="761">
        <v>1835.1501569101656</v>
      </c>
      <c r="AS30" s="761">
        <v>1835.1501569101656</v>
      </c>
      <c r="AT30" s="761">
        <v>1835.1501569101656</v>
      </c>
      <c r="AU30" s="761">
        <v>1835.1501569101656</v>
      </c>
      <c r="AV30" s="761">
        <v>1667.6254725204228</v>
      </c>
      <c r="AW30" s="761">
        <v>900.33290790587284</v>
      </c>
      <c r="AX30" s="761">
        <v>900.14948783191562</v>
      </c>
      <c r="AY30" s="761">
        <v>900.14948783191562</v>
      </c>
      <c r="AZ30" s="761">
        <v>198.57994381280255</v>
      </c>
      <c r="BA30" s="761">
        <v>166.82926952607212</v>
      </c>
      <c r="BB30" s="761">
        <v>153.19963865602935</v>
      </c>
      <c r="BC30" s="761">
        <v>153.19963865602935</v>
      </c>
      <c r="BD30" s="761">
        <v>127.13304092337155</v>
      </c>
      <c r="BE30" s="761">
        <v>127.13304092337155</v>
      </c>
      <c r="BF30" s="761">
        <v>126.98016549101054</v>
      </c>
      <c r="BG30" s="761">
        <v>0</v>
      </c>
      <c r="BH30" s="761">
        <v>0</v>
      </c>
      <c r="BI30" s="761">
        <v>0</v>
      </c>
      <c r="BJ30" s="761">
        <v>0</v>
      </c>
      <c r="BK30" s="761">
        <v>0</v>
      </c>
      <c r="BL30" s="761">
        <v>0</v>
      </c>
      <c r="BM30" s="761">
        <v>0</v>
      </c>
      <c r="BN30" s="761">
        <v>0</v>
      </c>
      <c r="BO30" s="761">
        <v>0</v>
      </c>
      <c r="BP30" s="761">
        <v>0</v>
      </c>
      <c r="BQ30" s="761">
        <v>0</v>
      </c>
      <c r="BR30" s="761">
        <v>0</v>
      </c>
      <c r="BS30" s="761">
        <v>0</v>
      </c>
      <c r="BT30" s="762">
        <v>0</v>
      </c>
      <c r="BU30" s="16"/>
    </row>
    <row r="31" spans="2:73" s="17" customFormat="1" ht="15.75">
      <c r="B31" s="759" t="s">
        <v>766</v>
      </c>
      <c r="C31" s="759" t="s">
        <v>767</v>
      </c>
      <c r="D31" s="759" t="s">
        <v>4</v>
      </c>
      <c r="E31" s="759" t="s">
        <v>747</v>
      </c>
      <c r="F31" s="759" t="s">
        <v>29</v>
      </c>
      <c r="G31" s="759" t="s">
        <v>768</v>
      </c>
      <c r="H31" s="759">
        <v>2011</v>
      </c>
      <c r="I31" s="644" t="s">
        <v>566</v>
      </c>
      <c r="J31" s="644" t="s">
        <v>584</v>
      </c>
      <c r="K31" s="633"/>
      <c r="L31" s="760">
        <v>0.96713611739315808</v>
      </c>
      <c r="M31" s="761">
        <v>0.96713611739315808</v>
      </c>
      <c r="N31" s="761">
        <v>0.96713611739315808</v>
      </c>
      <c r="O31" s="761">
        <v>0.96713611739315808</v>
      </c>
      <c r="P31" s="761">
        <v>0.90917215698942377</v>
      </c>
      <c r="Q31" s="761">
        <v>0.84584897186116192</v>
      </c>
      <c r="R31" s="761">
        <v>0.71456874536530879</v>
      </c>
      <c r="S31" s="761">
        <v>0.70703971322758641</v>
      </c>
      <c r="T31" s="761">
        <v>0.82832685875958245</v>
      </c>
      <c r="U31" s="761">
        <v>0.46429489375142036</v>
      </c>
      <c r="V31" s="761">
        <v>6.0591488141707277E-2</v>
      </c>
      <c r="W31" s="761">
        <v>6.0546889976095933E-2</v>
      </c>
      <c r="X31" s="761">
        <v>6.0546889976095933E-2</v>
      </c>
      <c r="Y31" s="761">
        <v>5.94846647595361E-2</v>
      </c>
      <c r="Z31" s="761">
        <v>5.94846647595361E-2</v>
      </c>
      <c r="AA31" s="761">
        <v>5.666156784655868E-2</v>
      </c>
      <c r="AB31" s="761">
        <v>0</v>
      </c>
      <c r="AC31" s="761">
        <v>0</v>
      </c>
      <c r="AD31" s="761">
        <v>0</v>
      </c>
      <c r="AE31" s="761">
        <v>0</v>
      </c>
      <c r="AF31" s="761">
        <v>0</v>
      </c>
      <c r="AG31" s="761">
        <v>0</v>
      </c>
      <c r="AH31" s="761">
        <v>0</v>
      </c>
      <c r="AI31" s="761">
        <v>0</v>
      </c>
      <c r="AJ31" s="761">
        <v>0</v>
      </c>
      <c r="AK31" s="761">
        <v>0</v>
      </c>
      <c r="AL31" s="761">
        <v>0</v>
      </c>
      <c r="AM31" s="761">
        <v>0</v>
      </c>
      <c r="AN31" s="761">
        <v>0</v>
      </c>
      <c r="AO31" s="762">
        <v>0</v>
      </c>
      <c r="AP31" s="633"/>
      <c r="AQ31" s="760">
        <v>15770.737320741542</v>
      </c>
      <c r="AR31" s="761">
        <v>15770.737320741542</v>
      </c>
      <c r="AS31" s="761">
        <v>15770.737320741542</v>
      </c>
      <c r="AT31" s="761">
        <v>15770.737320741542</v>
      </c>
      <c r="AU31" s="761">
        <v>14518.895693484235</v>
      </c>
      <c r="AV31" s="761">
        <v>13151.31144696384</v>
      </c>
      <c r="AW31" s="761">
        <v>10316.066042429868</v>
      </c>
      <c r="AX31" s="761">
        <v>10250.11172090342</v>
      </c>
      <c r="AY31" s="761">
        <v>12869.537594681124</v>
      </c>
      <c r="AZ31" s="761">
        <v>5007.5770889573914</v>
      </c>
      <c r="BA31" s="761">
        <v>1721.9391423702602</v>
      </c>
      <c r="BB31" s="761">
        <v>1354.3992390262065</v>
      </c>
      <c r="BC31" s="761">
        <v>1354.3992390262065</v>
      </c>
      <c r="BD31" s="761">
        <v>1256.9028724458462</v>
      </c>
      <c r="BE31" s="761">
        <v>1256.9028724458462</v>
      </c>
      <c r="BF31" s="761">
        <v>1223.7139905888255</v>
      </c>
      <c r="BG31" s="761">
        <v>0</v>
      </c>
      <c r="BH31" s="761">
        <v>0</v>
      </c>
      <c r="BI31" s="761">
        <v>0</v>
      </c>
      <c r="BJ31" s="761">
        <v>0</v>
      </c>
      <c r="BK31" s="761">
        <v>0</v>
      </c>
      <c r="BL31" s="761">
        <v>0</v>
      </c>
      <c r="BM31" s="761">
        <v>0</v>
      </c>
      <c r="BN31" s="761">
        <v>0</v>
      </c>
      <c r="BO31" s="761">
        <v>0</v>
      </c>
      <c r="BP31" s="761">
        <v>0</v>
      </c>
      <c r="BQ31" s="761">
        <v>0</v>
      </c>
      <c r="BR31" s="761">
        <v>0</v>
      </c>
      <c r="BS31" s="761">
        <v>0</v>
      </c>
      <c r="BT31" s="762">
        <v>0</v>
      </c>
      <c r="BU31" s="16"/>
    </row>
    <row r="32" spans="2:73" s="17" customFormat="1" ht="15.75">
      <c r="B32" s="759" t="s">
        <v>766</v>
      </c>
      <c r="C32" s="759" t="s">
        <v>767</v>
      </c>
      <c r="D32" s="759" t="s">
        <v>4</v>
      </c>
      <c r="E32" s="759" t="s">
        <v>747</v>
      </c>
      <c r="F32" s="759" t="s">
        <v>29</v>
      </c>
      <c r="G32" s="759" t="s">
        <v>768</v>
      </c>
      <c r="H32" s="759">
        <v>2011</v>
      </c>
      <c r="I32" s="644" t="s">
        <v>567</v>
      </c>
      <c r="J32" s="644" t="s">
        <v>577</v>
      </c>
      <c r="K32" s="633"/>
      <c r="L32" s="760">
        <v>1.353127784187831E-2</v>
      </c>
      <c r="M32" s="761">
        <v>1.353127784187831E-2</v>
      </c>
      <c r="N32" s="761">
        <v>1.353127784187831E-2</v>
      </c>
      <c r="O32" s="761">
        <v>1.353127784187831E-2</v>
      </c>
      <c r="P32" s="761">
        <v>1.353127784187831E-2</v>
      </c>
      <c r="Q32" s="761">
        <v>1.2605253510215665E-2</v>
      </c>
      <c r="R32" s="761">
        <v>8.8167422171363946E-3</v>
      </c>
      <c r="S32" s="761">
        <v>8.796557144381106E-3</v>
      </c>
      <c r="T32" s="761">
        <v>8.796557144381106E-3</v>
      </c>
      <c r="U32" s="761">
        <v>4.9184989914481236E-3</v>
      </c>
      <c r="V32" s="761">
        <v>6.5015881933138038E-4</v>
      </c>
      <c r="W32" s="761">
        <v>6.4947302477932054E-4</v>
      </c>
      <c r="X32" s="761">
        <v>6.4947302477932054E-4</v>
      </c>
      <c r="Y32" s="761">
        <v>6.3260997029614E-4</v>
      </c>
      <c r="Z32" s="761">
        <v>6.3260997029614E-4</v>
      </c>
      <c r="AA32" s="761">
        <v>6.2103990098065877E-4</v>
      </c>
      <c r="AB32" s="761">
        <v>0</v>
      </c>
      <c r="AC32" s="761">
        <v>0</v>
      </c>
      <c r="AD32" s="761">
        <v>0</v>
      </c>
      <c r="AE32" s="761">
        <v>0</v>
      </c>
      <c r="AF32" s="761">
        <v>0</v>
      </c>
      <c r="AG32" s="761">
        <v>0</v>
      </c>
      <c r="AH32" s="761">
        <v>0</v>
      </c>
      <c r="AI32" s="761">
        <v>0</v>
      </c>
      <c r="AJ32" s="761">
        <v>0</v>
      </c>
      <c r="AK32" s="761">
        <v>0</v>
      </c>
      <c r="AL32" s="761">
        <v>0</v>
      </c>
      <c r="AM32" s="761">
        <v>0</v>
      </c>
      <c r="AN32" s="761">
        <v>0</v>
      </c>
      <c r="AO32" s="762">
        <v>0</v>
      </c>
      <c r="AP32" s="633"/>
      <c r="AQ32" s="760">
        <v>231.689431189977</v>
      </c>
      <c r="AR32" s="761">
        <v>231.689431189977</v>
      </c>
      <c r="AS32" s="761">
        <v>231.689431189977</v>
      </c>
      <c r="AT32" s="761">
        <v>231.689431189977</v>
      </c>
      <c r="AU32" s="761">
        <v>231.689431189977</v>
      </c>
      <c r="AV32" s="761">
        <v>211.69017996293795</v>
      </c>
      <c r="AW32" s="761">
        <v>129.87009539698573</v>
      </c>
      <c r="AX32" s="761">
        <v>129.69327415964941</v>
      </c>
      <c r="AY32" s="761">
        <v>129.69327415964941</v>
      </c>
      <c r="AZ32" s="761">
        <v>45.939255370185691</v>
      </c>
      <c r="BA32" s="761">
        <v>20.748061676824811</v>
      </c>
      <c r="BB32" s="761">
        <v>15.096330043408566</v>
      </c>
      <c r="BC32" s="761">
        <v>15.096330043408566</v>
      </c>
      <c r="BD32" s="761">
        <v>13.548554189544571</v>
      </c>
      <c r="BE32" s="761">
        <v>13.548554189544571</v>
      </c>
      <c r="BF32" s="761">
        <v>13.412534181933831</v>
      </c>
      <c r="BG32" s="761">
        <v>0</v>
      </c>
      <c r="BH32" s="761">
        <v>0</v>
      </c>
      <c r="BI32" s="761">
        <v>0</v>
      </c>
      <c r="BJ32" s="761">
        <v>0</v>
      </c>
      <c r="BK32" s="761">
        <v>0</v>
      </c>
      <c r="BL32" s="761">
        <v>0</v>
      </c>
      <c r="BM32" s="761">
        <v>0</v>
      </c>
      <c r="BN32" s="761">
        <v>0</v>
      </c>
      <c r="BO32" s="761">
        <v>0</v>
      </c>
      <c r="BP32" s="761">
        <v>0</v>
      </c>
      <c r="BQ32" s="761">
        <v>0</v>
      </c>
      <c r="BR32" s="761">
        <v>0</v>
      </c>
      <c r="BS32" s="761">
        <v>0</v>
      </c>
      <c r="BT32" s="762">
        <v>0</v>
      </c>
      <c r="BU32" s="16"/>
    </row>
    <row r="33" spans="2:73" s="17" customFormat="1" ht="15.75">
      <c r="B33" s="759" t="s">
        <v>766</v>
      </c>
      <c r="C33" s="759" t="s">
        <v>769</v>
      </c>
      <c r="D33" s="759" t="s">
        <v>21</v>
      </c>
      <c r="E33" s="759" t="s">
        <v>747</v>
      </c>
      <c r="F33" s="759" t="s">
        <v>770</v>
      </c>
      <c r="G33" s="759" t="s">
        <v>768</v>
      </c>
      <c r="H33" s="759">
        <v>2011</v>
      </c>
      <c r="I33" s="644" t="s">
        <v>566</v>
      </c>
      <c r="J33" s="644" t="s">
        <v>584</v>
      </c>
      <c r="K33" s="633"/>
      <c r="L33" s="760">
        <v>2.4160712191013309</v>
      </c>
      <c r="M33" s="761">
        <v>2.4160712191013309</v>
      </c>
      <c r="N33" s="761">
        <v>2.4160712191013309</v>
      </c>
      <c r="O33" s="761">
        <v>2.4160712191013309</v>
      </c>
      <c r="P33" s="761">
        <v>2.4160712191013309</v>
      </c>
      <c r="Q33" s="761">
        <v>2.4160712191013309</v>
      </c>
      <c r="R33" s="761">
        <v>0.37445071349925246</v>
      </c>
      <c r="S33" s="761">
        <v>0.37445071349925246</v>
      </c>
      <c r="T33" s="761">
        <v>0.37445071349925246</v>
      </c>
      <c r="U33" s="761">
        <v>0.37445071349925246</v>
      </c>
      <c r="V33" s="761">
        <v>0.37445071349925246</v>
      </c>
      <c r="W33" s="761">
        <v>0.37445071349925246</v>
      </c>
      <c r="X33" s="761">
        <v>0</v>
      </c>
      <c r="Y33" s="761">
        <v>0</v>
      </c>
      <c r="Z33" s="761">
        <v>0</v>
      </c>
      <c r="AA33" s="761">
        <v>0</v>
      </c>
      <c r="AB33" s="761">
        <v>0</v>
      </c>
      <c r="AC33" s="761">
        <v>0</v>
      </c>
      <c r="AD33" s="761">
        <v>0</v>
      </c>
      <c r="AE33" s="761">
        <v>0</v>
      </c>
      <c r="AF33" s="761">
        <v>0</v>
      </c>
      <c r="AG33" s="761">
        <v>0</v>
      </c>
      <c r="AH33" s="761">
        <v>0</v>
      </c>
      <c r="AI33" s="761">
        <v>0</v>
      </c>
      <c r="AJ33" s="761">
        <v>0</v>
      </c>
      <c r="AK33" s="761">
        <v>0</v>
      </c>
      <c r="AL33" s="761">
        <v>0</v>
      </c>
      <c r="AM33" s="761">
        <v>0</v>
      </c>
      <c r="AN33" s="761">
        <v>0</v>
      </c>
      <c r="AO33" s="762">
        <v>0</v>
      </c>
      <c r="AP33" s="633"/>
      <c r="AQ33" s="760">
        <v>5986.3738864668394</v>
      </c>
      <c r="AR33" s="761">
        <v>5986.3738864668394</v>
      </c>
      <c r="AS33" s="761">
        <v>5986.3738864668394</v>
      </c>
      <c r="AT33" s="761">
        <v>5986.3738864668394</v>
      </c>
      <c r="AU33" s="761">
        <v>5986.3738864668394</v>
      </c>
      <c r="AV33" s="761">
        <v>5986.3738864668394</v>
      </c>
      <c r="AW33" s="761">
        <v>927.78337474374803</v>
      </c>
      <c r="AX33" s="761">
        <v>927.78337474374803</v>
      </c>
      <c r="AY33" s="761">
        <v>927.78337474374803</v>
      </c>
      <c r="AZ33" s="761">
        <v>927.78337474374803</v>
      </c>
      <c r="BA33" s="761">
        <v>927.78337474374803</v>
      </c>
      <c r="BB33" s="761">
        <v>927.78337474374803</v>
      </c>
      <c r="BC33" s="761">
        <v>0</v>
      </c>
      <c r="BD33" s="761">
        <v>0</v>
      </c>
      <c r="BE33" s="761">
        <v>0</v>
      </c>
      <c r="BF33" s="761">
        <v>0</v>
      </c>
      <c r="BG33" s="761">
        <v>0</v>
      </c>
      <c r="BH33" s="761">
        <v>0</v>
      </c>
      <c r="BI33" s="761">
        <v>0</v>
      </c>
      <c r="BJ33" s="761">
        <v>0</v>
      </c>
      <c r="BK33" s="761">
        <v>0</v>
      </c>
      <c r="BL33" s="761">
        <v>0</v>
      </c>
      <c r="BM33" s="761">
        <v>0</v>
      </c>
      <c r="BN33" s="761">
        <v>0</v>
      </c>
      <c r="BO33" s="761">
        <v>0</v>
      </c>
      <c r="BP33" s="761">
        <v>0</v>
      </c>
      <c r="BQ33" s="761">
        <v>0</v>
      </c>
      <c r="BR33" s="761">
        <v>0</v>
      </c>
      <c r="BS33" s="761">
        <v>0</v>
      </c>
      <c r="BT33" s="762">
        <v>0</v>
      </c>
      <c r="BU33" s="16"/>
    </row>
    <row r="34" spans="2:73" s="17" customFormat="1" ht="15.75">
      <c r="B34" s="759" t="s">
        <v>766</v>
      </c>
      <c r="C34" s="759" t="s">
        <v>771</v>
      </c>
      <c r="D34" s="759" t="s">
        <v>17</v>
      </c>
      <c r="E34" s="759" t="s">
        <v>747</v>
      </c>
      <c r="F34" s="759" t="s">
        <v>770</v>
      </c>
      <c r="G34" s="759" t="s">
        <v>768</v>
      </c>
      <c r="H34" s="759">
        <v>2011</v>
      </c>
      <c r="I34" s="644" t="s">
        <v>566</v>
      </c>
      <c r="J34" s="644" t="s">
        <v>584</v>
      </c>
      <c r="K34" s="633"/>
      <c r="L34" s="760">
        <v>3.3896609523937457E-2</v>
      </c>
      <c r="M34" s="761">
        <v>3.3896609523937457E-2</v>
      </c>
      <c r="N34" s="761">
        <v>3.3896609523937457E-2</v>
      </c>
      <c r="O34" s="761">
        <v>3.3896609523937457E-2</v>
      </c>
      <c r="P34" s="761">
        <v>3.3896609523937457E-2</v>
      </c>
      <c r="Q34" s="761">
        <v>3.3896609523937457E-2</v>
      </c>
      <c r="R34" s="761">
        <v>3.3896609523937457E-2</v>
      </c>
      <c r="S34" s="761">
        <v>3.3896609523937457E-2</v>
      </c>
      <c r="T34" s="761">
        <v>3.3896609523937457E-2</v>
      </c>
      <c r="U34" s="761">
        <v>3.3896609523937457E-2</v>
      </c>
      <c r="V34" s="761">
        <v>3.3896609523937457E-2</v>
      </c>
      <c r="W34" s="761">
        <v>3.3896609523937457E-2</v>
      </c>
      <c r="X34" s="761">
        <v>3.3896609523937457E-2</v>
      </c>
      <c r="Y34" s="761">
        <v>3.3896609523937457E-2</v>
      </c>
      <c r="Z34" s="761">
        <v>3.3896609523937457E-2</v>
      </c>
      <c r="AA34" s="761">
        <v>3.3896609523937457E-2</v>
      </c>
      <c r="AB34" s="761">
        <v>3.3896609523937457E-2</v>
      </c>
      <c r="AC34" s="761">
        <v>3.3896609523937457E-2</v>
      </c>
      <c r="AD34" s="761">
        <v>3.3896609523937457E-2</v>
      </c>
      <c r="AE34" s="761">
        <v>3.3896609523937457E-2</v>
      </c>
      <c r="AF34" s="761">
        <v>3.3896609523937457E-2</v>
      </c>
      <c r="AG34" s="761">
        <v>3.3896609523937457E-2</v>
      </c>
      <c r="AH34" s="761">
        <v>3.3896609523937457E-2</v>
      </c>
      <c r="AI34" s="761">
        <v>3.3896609523937457E-2</v>
      </c>
      <c r="AJ34" s="761">
        <v>3.3896609523937457E-2</v>
      </c>
      <c r="AK34" s="761">
        <v>3.3896609523937457E-2</v>
      </c>
      <c r="AL34" s="761">
        <v>0</v>
      </c>
      <c r="AM34" s="761">
        <v>0</v>
      </c>
      <c r="AN34" s="761">
        <v>0</v>
      </c>
      <c r="AO34" s="762">
        <v>0</v>
      </c>
      <c r="AP34" s="633"/>
      <c r="AQ34" s="760">
        <v>174.09298651494277</v>
      </c>
      <c r="AR34" s="761">
        <v>174.09298651494277</v>
      </c>
      <c r="AS34" s="761">
        <v>174.09298651494277</v>
      </c>
      <c r="AT34" s="761">
        <v>174.09298651494277</v>
      </c>
      <c r="AU34" s="761">
        <v>174.09298651494277</v>
      </c>
      <c r="AV34" s="761">
        <v>174.09298651494277</v>
      </c>
      <c r="AW34" s="761">
        <v>174.09298651494277</v>
      </c>
      <c r="AX34" s="761">
        <v>174.09298651494277</v>
      </c>
      <c r="AY34" s="761">
        <v>174.09298651494277</v>
      </c>
      <c r="AZ34" s="761">
        <v>174.09298651494277</v>
      </c>
      <c r="BA34" s="761">
        <v>174.09298651494277</v>
      </c>
      <c r="BB34" s="761">
        <v>174.09298651494277</v>
      </c>
      <c r="BC34" s="761">
        <v>174.09298651494277</v>
      </c>
      <c r="BD34" s="761">
        <v>174.09298651494277</v>
      </c>
      <c r="BE34" s="761">
        <v>174.09298651494277</v>
      </c>
      <c r="BF34" s="761">
        <v>174.09298651494277</v>
      </c>
      <c r="BG34" s="761">
        <v>174.09298651494277</v>
      </c>
      <c r="BH34" s="761">
        <v>174.09298651494277</v>
      </c>
      <c r="BI34" s="761">
        <v>174.09298651494277</v>
      </c>
      <c r="BJ34" s="761">
        <v>174.09298651494277</v>
      </c>
      <c r="BK34" s="761">
        <v>174.09298651494277</v>
      </c>
      <c r="BL34" s="761">
        <v>174.09298651494277</v>
      </c>
      <c r="BM34" s="761">
        <v>174.09298651494277</v>
      </c>
      <c r="BN34" s="761">
        <v>174.09298651494277</v>
      </c>
      <c r="BO34" s="761">
        <v>174.09298651494277</v>
      </c>
      <c r="BP34" s="761">
        <v>174.09298651494277</v>
      </c>
      <c r="BQ34" s="761">
        <v>0</v>
      </c>
      <c r="BR34" s="761">
        <v>0</v>
      </c>
      <c r="BS34" s="761">
        <v>0</v>
      </c>
      <c r="BT34" s="762">
        <v>0</v>
      </c>
      <c r="BU34" s="16"/>
    </row>
    <row r="35" spans="2:73" s="17" customFormat="1" ht="15.75">
      <c r="B35" s="759" t="s">
        <v>766</v>
      </c>
      <c r="C35" s="759" t="s">
        <v>771</v>
      </c>
      <c r="D35" s="759" t="s">
        <v>17</v>
      </c>
      <c r="E35" s="759" t="s">
        <v>747</v>
      </c>
      <c r="F35" s="759" t="s">
        <v>772</v>
      </c>
      <c r="G35" s="759" t="s">
        <v>768</v>
      </c>
      <c r="H35" s="759">
        <v>2011</v>
      </c>
      <c r="I35" s="644" t="s">
        <v>567</v>
      </c>
      <c r="J35" s="644" t="s">
        <v>577</v>
      </c>
      <c r="K35" s="633"/>
      <c r="L35" s="760">
        <v>0</v>
      </c>
      <c r="M35" s="761">
        <v>0</v>
      </c>
      <c r="N35" s="761">
        <v>0</v>
      </c>
      <c r="O35" s="761">
        <v>0</v>
      </c>
      <c r="P35" s="761">
        <v>0</v>
      </c>
      <c r="Q35" s="761">
        <v>0</v>
      </c>
      <c r="R35" s="761">
        <v>0</v>
      </c>
      <c r="S35" s="761">
        <v>0</v>
      </c>
      <c r="T35" s="761">
        <v>0</v>
      </c>
      <c r="U35" s="761">
        <v>0</v>
      </c>
      <c r="V35" s="761">
        <v>0</v>
      </c>
      <c r="W35" s="761">
        <v>0</v>
      </c>
      <c r="X35" s="761">
        <v>0</v>
      </c>
      <c r="Y35" s="761">
        <v>0</v>
      </c>
      <c r="Z35" s="761">
        <v>0</v>
      </c>
      <c r="AA35" s="761">
        <v>0</v>
      </c>
      <c r="AB35" s="761">
        <v>0</v>
      </c>
      <c r="AC35" s="761">
        <v>0</v>
      </c>
      <c r="AD35" s="761">
        <v>0</v>
      </c>
      <c r="AE35" s="761">
        <v>0</v>
      </c>
      <c r="AF35" s="761">
        <v>0</v>
      </c>
      <c r="AG35" s="761">
        <v>0</v>
      </c>
      <c r="AH35" s="761">
        <v>0</v>
      </c>
      <c r="AI35" s="761">
        <v>0</v>
      </c>
      <c r="AJ35" s="761">
        <v>0</v>
      </c>
      <c r="AK35" s="761">
        <v>0</v>
      </c>
      <c r="AL35" s="761">
        <v>0</v>
      </c>
      <c r="AM35" s="761">
        <v>0</v>
      </c>
      <c r="AN35" s="761">
        <v>0</v>
      </c>
      <c r="AO35" s="762">
        <v>0</v>
      </c>
      <c r="AP35" s="633"/>
      <c r="AQ35" s="760">
        <v>0</v>
      </c>
      <c r="AR35" s="761">
        <v>0</v>
      </c>
      <c r="AS35" s="761">
        <v>0</v>
      </c>
      <c r="AT35" s="761">
        <v>0</v>
      </c>
      <c r="AU35" s="761">
        <v>0</v>
      </c>
      <c r="AV35" s="761">
        <v>0</v>
      </c>
      <c r="AW35" s="761">
        <v>0</v>
      </c>
      <c r="AX35" s="761">
        <v>0</v>
      </c>
      <c r="AY35" s="761">
        <v>0</v>
      </c>
      <c r="AZ35" s="761">
        <v>0</v>
      </c>
      <c r="BA35" s="761">
        <v>0</v>
      </c>
      <c r="BB35" s="761">
        <v>0</v>
      </c>
      <c r="BC35" s="761">
        <v>0</v>
      </c>
      <c r="BD35" s="761">
        <v>0</v>
      </c>
      <c r="BE35" s="761">
        <v>0</v>
      </c>
      <c r="BF35" s="761">
        <v>0</v>
      </c>
      <c r="BG35" s="761">
        <v>0</v>
      </c>
      <c r="BH35" s="761">
        <v>0</v>
      </c>
      <c r="BI35" s="761">
        <v>0</v>
      </c>
      <c r="BJ35" s="761">
        <v>0</v>
      </c>
      <c r="BK35" s="761">
        <v>0</v>
      </c>
      <c r="BL35" s="761">
        <v>0</v>
      </c>
      <c r="BM35" s="761">
        <v>0</v>
      </c>
      <c r="BN35" s="761">
        <v>0</v>
      </c>
      <c r="BO35" s="761">
        <v>0</v>
      </c>
      <c r="BP35" s="761">
        <v>0</v>
      </c>
      <c r="BQ35" s="761">
        <v>0</v>
      </c>
      <c r="BR35" s="761">
        <v>0</v>
      </c>
      <c r="BS35" s="761">
        <v>0</v>
      </c>
      <c r="BT35" s="762">
        <v>0</v>
      </c>
      <c r="BU35" s="16"/>
    </row>
    <row r="36" spans="2:73" s="17" customFormat="1" ht="15.75">
      <c r="B36" s="759" t="s">
        <v>766</v>
      </c>
      <c r="C36" s="759" t="s">
        <v>767</v>
      </c>
      <c r="D36" s="759" t="s">
        <v>3</v>
      </c>
      <c r="E36" s="759" t="s">
        <v>747</v>
      </c>
      <c r="F36" s="759" t="s">
        <v>29</v>
      </c>
      <c r="G36" s="759" t="s">
        <v>768</v>
      </c>
      <c r="H36" s="759">
        <v>2011</v>
      </c>
      <c r="I36" s="644" t="s">
        <v>566</v>
      </c>
      <c r="J36" s="644" t="s">
        <v>584</v>
      </c>
      <c r="K36" s="633"/>
      <c r="L36" s="760">
        <v>0.71595642664905335</v>
      </c>
      <c r="M36" s="761">
        <v>0.71595642664905335</v>
      </c>
      <c r="N36" s="761">
        <v>0.71595642664905335</v>
      </c>
      <c r="O36" s="761">
        <v>0.71595642664905335</v>
      </c>
      <c r="P36" s="761">
        <v>0.71595642664905335</v>
      </c>
      <c r="Q36" s="761">
        <v>0.71595642664905335</v>
      </c>
      <c r="R36" s="761">
        <v>0.71595642664905335</v>
      </c>
      <c r="S36" s="761">
        <v>0.71595642664905335</v>
      </c>
      <c r="T36" s="761">
        <v>0.71595642664905335</v>
      </c>
      <c r="U36" s="761">
        <v>0.71595642664905335</v>
      </c>
      <c r="V36" s="761">
        <v>0.71595642664905335</v>
      </c>
      <c r="W36" s="761">
        <v>0.71595642664905335</v>
      </c>
      <c r="X36" s="761">
        <v>0.71595642664905335</v>
      </c>
      <c r="Y36" s="761">
        <v>0.71595642664905335</v>
      </c>
      <c r="Z36" s="761">
        <v>0.71595642664905335</v>
      </c>
      <c r="AA36" s="761">
        <v>0.71595642664905335</v>
      </c>
      <c r="AB36" s="761">
        <v>0.71595642664905335</v>
      </c>
      <c r="AC36" s="761">
        <v>0.71595642664905335</v>
      </c>
      <c r="AD36" s="761">
        <v>0.66151162025220323</v>
      </c>
      <c r="AE36" s="761">
        <v>0</v>
      </c>
      <c r="AF36" s="761">
        <v>0</v>
      </c>
      <c r="AG36" s="761">
        <v>0</v>
      </c>
      <c r="AH36" s="761">
        <v>0</v>
      </c>
      <c r="AI36" s="761">
        <v>0</v>
      </c>
      <c r="AJ36" s="761">
        <v>0</v>
      </c>
      <c r="AK36" s="761">
        <v>0</v>
      </c>
      <c r="AL36" s="761">
        <v>0</v>
      </c>
      <c r="AM36" s="761">
        <v>0</v>
      </c>
      <c r="AN36" s="761">
        <v>0</v>
      </c>
      <c r="AO36" s="762">
        <v>0</v>
      </c>
      <c r="AP36" s="633"/>
      <c r="AQ36" s="760">
        <v>1408.0164354835238</v>
      </c>
      <c r="AR36" s="761">
        <v>1408.0164354835238</v>
      </c>
      <c r="AS36" s="761">
        <v>1408.0164354835238</v>
      </c>
      <c r="AT36" s="761">
        <v>1408.0164354835238</v>
      </c>
      <c r="AU36" s="761">
        <v>1408.0164354835238</v>
      </c>
      <c r="AV36" s="761">
        <v>1408.0164354835238</v>
      </c>
      <c r="AW36" s="761">
        <v>1408.0164354835238</v>
      </c>
      <c r="AX36" s="761">
        <v>1408.0164354835238</v>
      </c>
      <c r="AY36" s="761">
        <v>1408.0164354835238</v>
      </c>
      <c r="AZ36" s="761">
        <v>1408.0164354835238</v>
      </c>
      <c r="BA36" s="761">
        <v>1408.0164354835238</v>
      </c>
      <c r="BB36" s="761">
        <v>1408.0164354835238</v>
      </c>
      <c r="BC36" s="761">
        <v>1408.0164354835238</v>
      </c>
      <c r="BD36" s="761">
        <v>1408.0164354835238</v>
      </c>
      <c r="BE36" s="761">
        <v>1408.0164354835238</v>
      </c>
      <c r="BF36" s="761">
        <v>1408.0164354835238</v>
      </c>
      <c r="BG36" s="761">
        <v>1408.0164354835238</v>
      </c>
      <c r="BH36" s="761">
        <v>1408.0164354835238</v>
      </c>
      <c r="BI36" s="761">
        <v>1359.3275074251485</v>
      </c>
      <c r="BJ36" s="761">
        <v>0</v>
      </c>
      <c r="BK36" s="761">
        <v>0</v>
      </c>
      <c r="BL36" s="761">
        <v>0</v>
      </c>
      <c r="BM36" s="761">
        <v>0</v>
      </c>
      <c r="BN36" s="761">
        <v>0</v>
      </c>
      <c r="BO36" s="761">
        <v>0</v>
      </c>
      <c r="BP36" s="761">
        <v>0</v>
      </c>
      <c r="BQ36" s="761">
        <v>0</v>
      </c>
      <c r="BR36" s="761">
        <v>0</v>
      </c>
      <c r="BS36" s="761">
        <v>0</v>
      </c>
      <c r="BT36" s="762">
        <v>0</v>
      </c>
      <c r="BU36" s="16"/>
    </row>
    <row r="37" spans="2:73" s="17" customFormat="1" ht="15.75">
      <c r="B37" s="759" t="s">
        <v>766</v>
      </c>
      <c r="C37" s="759" t="s">
        <v>767</v>
      </c>
      <c r="D37" s="759" t="s">
        <v>3</v>
      </c>
      <c r="E37" s="759" t="s">
        <v>747</v>
      </c>
      <c r="F37" s="759" t="s">
        <v>29</v>
      </c>
      <c r="G37" s="759" t="s">
        <v>768</v>
      </c>
      <c r="H37" s="759">
        <v>2011</v>
      </c>
      <c r="I37" s="644" t="s">
        <v>567</v>
      </c>
      <c r="J37" s="644" t="s">
        <v>577</v>
      </c>
      <c r="K37" s="633"/>
      <c r="L37" s="760">
        <v>-7.8664701978848631E-2</v>
      </c>
      <c r="M37" s="761">
        <v>-7.8664701978848631E-2</v>
      </c>
      <c r="N37" s="761">
        <v>-7.8664701978848631E-2</v>
      </c>
      <c r="O37" s="761">
        <v>-7.8664701978848631E-2</v>
      </c>
      <c r="P37" s="761">
        <v>-7.8664701978848631E-2</v>
      </c>
      <c r="Q37" s="761">
        <v>-7.8664701978848631E-2</v>
      </c>
      <c r="R37" s="761">
        <v>-7.8664701978848631E-2</v>
      </c>
      <c r="S37" s="761">
        <v>-7.8664701978848631E-2</v>
      </c>
      <c r="T37" s="761">
        <v>-7.8664701978848631E-2</v>
      </c>
      <c r="U37" s="761">
        <v>-7.8664701978848631E-2</v>
      </c>
      <c r="V37" s="761">
        <v>-7.8664701978848631E-2</v>
      </c>
      <c r="W37" s="761">
        <v>-7.8664701978848631E-2</v>
      </c>
      <c r="X37" s="761">
        <v>-7.8664701978848631E-2</v>
      </c>
      <c r="Y37" s="761">
        <v>-7.8664701978848631E-2</v>
      </c>
      <c r="Z37" s="761">
        <v>-7.8664701978848631E-2</v>
      </c>
      <c r="AA37" s="761">
        <v>-7.8664701978848631E-2</v>
      </c>
      <c r="AB37" s="761">
        <v>-7.8664701978848631E-2</v>
      </c>
      <c r="AC37" s="761">
        <v>-7.8664701978848631E-2</v>
      </c>
      <c r="AD37" s="761">
        <v>-6.4902772618596116E-2</v>
      </c>
      <c r="AE37" s="761">
        <v>0</v>
      </c>
      <c r="AF37" s="761">
        <v>0</v>
      </c>
      <c r="AG37" s="761">
        <v>0</v>
      </c>
      <c r="AH37" s="761">
        <v>0</v>
      </c>
      <c r="AI37" s="761">
        <v>0</v>
      </c>
      <c r="AJ37" s="761">
        <v>0</v>
      </c>
      <c r="AK37" s="761">
        <v>0</v>
      </c>
      <c r="AL37" s="761">
        <v>0</v>
      </c>
      <c r="AM37" s="761">
        <v>0</v>
      </c>
      <c r="AN37" s="761">
        <v>0</v>
      </c>
      <c r="AO37" s="762">
        <v>0</v>
      </c>
      <c r="AP37" s="633"/>
      <c r="AQ37" s="760">
        <v>-145.74320761595263</v>
      </c>
      <c r="AR37" s="761">
        <v>-145.74320761595263</v>
      </c>
      <c r="AS37" s="761">
        <v>-145.74320761595263</v>
      </c>
      <c r="AT37" s="761">
        <v>-145.74320761595263</v>
      </c>
      <c r="AU37" s="761">
        <v>-145.74320761595263</v>
      </c>
      <c r="AV37" s="761">
        <v>-145.74320761595263</v>
      </c>
      <c r="AW37" s="761">
        <v>-145.74320761595263</v>
      </c>
      <c r="AX37" s="761">
        <v>-145.74320761595263</v>
      </c>
      <c r="AY37" s="761">
        <v>-145.74320761595263</v>
      </c>
      <c r="AZ37" s="761">
        <v>-145.74320761595263</v>
      </c>
      <c r="BA37" s="761">
        <v>-145.74320761595263</v>
      </c>
      <c r="BB37" s="761">
        <v>-145.74320761595263</v>
      </c>
      <c r="BC37" s="761">
        <v>-145.74320761595263</v>
      </c>
      <c r="BD37" s="761">
        <v>-145.74320761595263</v>
      </c>
      <c r="BE37" s="761">
        <v>-145.74320761595263</v>
      </c>
      <c r="BF37" s="761">
        <v>-145.74320761595263</v>
      </c>
      <c r="BG37" s="761">
        <v>-145.74320761595263</v>
      </c>
      <c r="BH37" s="761">
        <v>-145.74320761595263</v>
      </c>
      <c r="BI37" s="761">
        <v>-133.45763051315873</v>
      </c>
      <c r="BJ37" s="761">
        <v>0</v>
      </c>
      <c r="BK37" s="761">
        <v>0</v>
      </c>
      <c r="BL37" s="761">
        <v>0</v>
      </c>
      <c r="BM37" s="761">
        <v>0</v>
      </c>
      <c r="BN37" s="761">
        <v>0</v>
      </c>
      <c r="BO37" s="761">
        <v>0</v>
      </c>
      <c r="BP37" s="761">
        <v>0</v>
      </c>
      <c r="BQ37" s="761">
        <v>0</v>
      </c>
      <c r="BR37" s="761">
        <v>0</v>
      </c>
      <c r="BS37" s="761">
        <v>0</v>
      </c>
      <c r="BT37" s="762">
        <v>0</v>
      </c>
      <c r="BU37" s="16"/>
    </row>
    <row r="38" spans="2:73" s="17" customFormat="1" ht="15.75">
      <c r="B38" s="759" t="s">
        <v>766</v>
      </c>
      <c r="C38" s="759" t="s">
        <v>767</v>
      </c>
      <c r="D38" s="759" t="s">
        <v>6</v>
      </c>
      <c r="E38" s="759" t="s">
        <v>747</v>
      </c>
      <c r="F38" s="759" t="s">
        <v>29</v>
      </c>
      <c r="G38" s="759" t="s">
        <v>768</v>
      </c>
      <c r="H38" s="759">
        <v>2011</v>
      </c>
      <c r="I38" s="644" t="s">
        <v>566</v>
      </c>
      <c r="J38" s="644" t="s">
        <v>584</v>
      </c>
      <c r="K38" s="633"/>
      <c r="L38" s="760">
        <v>0</v>
      </c>
      <c r="M38" s="761">
        <v>0</v>
      </c>
      <c r="N38" s="761">
        <v>0</v>
      </c>
      <c r="O38" s="761">
        <v>0</v>
      </c>
      <c r="P38" s="761">
        <v>0</v>
      </c>
      <c r="Q38" s="761">
        <v>0</v>
      </c>
      <c r="R38" s="761">
        <v>0</v>
      </c>
      <c r="S38" s="761">
        <v>0</v>
      </c>
      <c r="T38" s="761">
        <v>0</v>
      </c>
      <c r="U38" s="761">
        <v>0</v>
      </c>
      <c r="V38" s="761">
        <v>0</v>
      </c>
      <c r="W38" s="761">
        <v>0</v>
      </c>
      <c r="X38" s="761">
        <v>0</v>
      </c>
      <c r="Y38" s="761">
        <v>0</v>
      </c>
      <c r="Z38" s="761">
        <v>0</v>
      </c>
      <c r="AA38" s="761">
        <v>0</v>
      </c>
      <c r="AB38" s="761">
        <v>0</v>
      </c>
      <c r="AC38" s="761">
        <v>0</v>
      </c>
      <c r="AD38" s="761">
        <v>0</v>
      </c>
      <c r="AE38" s="761">
        <v>0</v>
      </c>
      <c r="AF38" s="761">
        <v>0</v>
      </c>
      <c r="AG38" s="761">
        <v>0</v>
      </c>
      <c r="AH38" s="761">
        <v>0</v>
      </c>
      <c r="AI38" s="761">
        <v>0</v>
      </c>
      <c r="AJ38" s="761">
        <v>0</v>
      </c>
      <c r="AK38" s="761">
        <v>0</v>
      </c>
      <c r="AL38" s="761">
        <v>0</v>
      </c>
      <c r="AM38" s="761">
        <v>0</v>
      </c>
      <c r="AN38" s="761">
        <v>0</v>
      </c>
      <c r="AO38" s="762">
        <v>0</v>
      </c>
      <c r="AP38" s="633"/>
      <c r="AQ38" s="760">
        <v>0</v>
      </c>
      <c r="AR38" s="761">
        <v>0</v>
      </c>
      <c r="AS38" s="761">
        <v>0</v>
      </c>
      <c r="AT38" s="761">
        <v>0</v>
      </c>
      <c r="AU38" s="761">
        <v>0</v>
      </c>
      <c r="AV38" s="761">
        <v>0</v>
      </c>
      <c r="AW38" s="761">
        <v>0</v>
      </c>
      <c r="AX38" s="761">
        <v>0</v>
      </c>
      <c r="AY38" s="761">
        <v>0</v>
      </c>
      <c r="AZ38" s="761">
        <v>0</v>
      </c>
      <c r="BA38" s="761">
        <v>0</v>
      </c>
      <c r="BB38" s="761">
        <v>0</v>
      </c>
      <c r="BC38" s="761">
        <v>0</v>
      </c>
      <c r="BD38" s="761">
        <v>0</v>
      </c>
      <c r="BE38" s="761">
        <v>0</v>
      </c>
      <c r="BF38" s="761">
        <v>0</v>
      </c>
      <c r="BG38" s="761">
        <v>0</v>
      </c>
      <c r="BH38" s="761">
        <v>0</v>
      </c>
      <c r="BI38" s="761">
        <v>0</v>
      </c>
      <c r="BJ38" s="761">
        <v>0</v>
      </c>
      <c r="BK38" s="761">
        <v>0</v>
      </c>
      <c r="BL38" s="761">
        <v>0</v>
      </c>
      <c r="BM38" s="761">
        <v>0</v>
      </c>
      <c r="BN38" s="761">
        <v>0</v>
      </c>
      <c r="BO38" s="761">
        <v>0</v>
      </c>
      <c r="BP38" s="761">
        <v>0</v>
      </c>
      <c r="BQ38" s="761">
        <v>0</v>
      </c>
      <c r="BR38" s="761">
        <v>0</v>
      </c>
      <c r="BS38" s="761">
        <v>0</v>
      </c>
      <c r="BT38" s="762">
        <v>0</v>
      </c>
      <c r="BU38" s="16"/>
    </row>
    <row r="39" spans="2:73" s="17" customFormat="1" ht="15.75">
      <c r="B39" s="759" t="s">
        <v>766</v>
      </c>
      <c r="C39" s="759" t="s">
        <v>767</v>
      </c>
      <c r="D39" s="759" t="s">
        <v>2</v>
      </c>
      <c r="E39" s="759" t="s">
        <v>747</v>
      </c>
      <c r="F39" s="759" t="s">
        <v>29</v>
      </c>
      <c r="G39" s="759" t="s">
        <v>768</v>
      </c>
      <c r="H39" s="759">
        <v>2012</v>
      </c>
      <c r="I39" s="644" t="s">
        <v>567</v>
      </c>
      <c r="J39" s="644" t="s">
        <v>584</v>
      </c>
      <c r="K39" s="633"/>
      <c r="L39" s="760">
        <v>0</v>
      </c>
      <c r="M39" s="761">
        <v>4.6606663417811708E-2</v>
      </c>
      <c r="N39" s="761">
        <v>4.6606663417811708E-2</v>
      </c>
      <c r="O39" s="761">
        <v>4.6606663417811708E-2</v>
      </c>
      <c r="P39" s="761">
        <v>4.4819835997522352E-2</v>
      </c>
      <c r="Q39" s="761">
        <v>0</v>
      </c>
      <c r="R39" s="761">
        <v>0</v>
      </c>
      <c r="S39" s="761">
        <v>0</v>
      </c>
      <c r="T39" s="761">
        <v>0</v>
      </c>
      <c r="U39" s="761">
        <v>0</v>
      </c>
      <c r="V39" s="761">
        <v>0</v>
      </c>
      <c r="W39" s="761">
        <v>0</v>
      </c>
      <c r="X39" s="761">
        <v>0</v>
      </c>
      <c r="Y39" s="761">
        <v>0</v>
      </c>
      <c r="Z39" s="761">
        <v>0</v>
      </c>
      <c r="AA39" s="761">
        <v>0</v>
      </c>
      <c r="AB39" s="761">
        <v>0</v>
      </c>
      <c r="AC39" s="761">
        <v>0</v>
      </c>
      <c r="AD39" s="761">
        <v>0</v>
      </c>
      <c r="AE39" s="761">
        <v>0</v>
      </c>
      <c r="AF39" s="761">
        <v>0</v>
      </c>
      <c r="AG39" s="761">
        <v>0</v>
      </c>
      <c r="AH39" s="761">
        <v>0</v>
      </c>
      <c r="AI39" s="761">
        <v>0</v>
      </c>
      <c r="AJ39" s="761">
        <v>0</v>
      </c>
      <c r="AK39" s="761">
        <v>0</v>
      </c>
      <c r="AL39" s="761">
        <v>0</v>
      </c>
      <c r="AM39" s="761">
        <v>0</v>
      </c>
      <c r="AN39" s="761">
        <v>0</v>
      </c>
      <c r="AO39" s="762">
        <v>0</v>
      </c>
      <c r="AP39" s="633"/>
      <c r="AQ39" s="760">
        <v>0</v>
      </c>
      <c r="AR39" s="761">
        <v>81.514414638021861</v>
      </c>
      <c r="AS39" s="761">
        <v>81.514414638021861</v>
      </c>
      <c r="AT39" s="761">
        <v>81.514414638021861</v>
      </c>
      <c r="AU39" s="761">
        <v>79.916536319078816</v>
      </c>
      <c r="AV39" s="761">
        <v>0</v>
      </c>
      <c r="AW39" s="761">
        <v>0</v>
      </c>
      <c r="AX39" s="761">
        <v>0</v>
      </c>
      <c r="AY39" s="761">
        <v>0</v>
      </c>
      <c r="AZ39" s="761">
        <v>0</v>
      </c>
      <c r="BA39" s="761">
        <v>0</v>
      </c>
      <c r="BB39" s="761">
        <v>0</v>
      </c>
      <c r="BC39" s="761">
        <v>0</v>
      </c>
      <c r="BD39" s="761">
        <v>0</v>
      </c>
      <c r="BE39" s="761">
        <v>0</v>
      </c>
      <c r="BF39" s="761">
        <v>0</v>
      </c>
      <c r="BG39" s="761">
        <v>0</v>
      </c>
      <c r="BH39" s="761">
        <v>0</v>
      </c>
      <c r="BI39" s="761">
        <v>0</v>
      </c>
      <c r="BJ39" s="761">
        <v>0</v>
      </c>
      <c r="BK39" s="761">
        <v>0</v>
      </c>
      <c r="BL39" s="761">
        <v>0</v>
      </c>
      <c r="BM39" s="761">
        <v>0</v>
      </c>
      <c r="BN39" s="761">
        <v>0</v>
      </c>
      <c r="BO39" s="761">
        <v>0</v>
      </c>
      <c r="BP39" s="761">
        <v>0</v>
      </c>
      <c r="BQ39" s="761">
        <v>0</v>
      </c>
      <c r="BR39" s="761">
        <v>0</v>
      </c>
      <c r="BS39" s="761">
        <v>0</v>
      </c>
      <c r="BT39" s="762">
        <v>0</v>
      </c>
      <c r="BU39" s="16"/>
    </row>
    <row r="40" spans="2:73" s="17" customFormat="1" ht="15.75">
      <c r="B40" s="759" t="s">
        <v>766</v>
      </c>
      <c r="C40" s="759" t="s">
        <v>767</v>
      </c>
      <c r="D40" s="759" t="s">
        <v>1</v>
      </c>
      <c r="E40" s="759" t="s">
        <v>747</v>
      </c>
      <c r="F40" s="759" t="s">
        <v>29</v>
      </c>
      <c r="G40" s="759" t="s">
        <v>768</v>
      </c>
      <c r="H40" s="759">
        <v>2012</v>
      </c>
      <c r="I40" s="644" t="s">
        <v>567</v>
      </c>
      <c r="J40" s="644" t="s">
        <v>584</v>
      </c>
      <c r="K40" s="633"/>
      <c r="L40" s="760">
        <v>0</v>
      </c>
      <c r="M40" s="761">
        <v>1.3993541791475068</v>
      </c>
      <c r="N40" s="761">
        <v>1.3993541791475068</v>
      </c>
      <c r="O40" s="761">
        <v>1.3993541791475068</v>
      </c>
      <c r="P40" s="761">
        <v>1.3993541791475068</v>
      </c>
      <c r="Q40" s="761">
        <v>1.2763559640889865</v>
      </c>
      <c r="R40" s="761">
        <v>0</v>
      </c>
      <c r="S40" s="761">
        <v>0</v>
      </c>
      <c r="T40" s="761">
        <v>0</v>
      </c>
      <c r="U40" s="761">
        <v>0</v>
      </c>
      <c r="V40" s="761">
        <v>0</v>
      </c>
      <c r="W40" s="761">
        <v>0</v>
      </c>
      <c r="X40" s="761">
        <v>0</v>
      </c>
      <c r="Y40" s="761">
        <v>0</v>
      </c>
      <c r="Z40" s="761">
        <v>0</v>
      </c>
      <c r="AA40" s="761">
        <v>0</v>
      </c>
      <c r="AB40" s="761">
        <v>0</v>
      </c>
      <c r="AC40" s="761">
        <v>0</v>
      </c>
      <c r="AD40" s="761">
        <v>0</v>
      </c>
      <c r="AE40" s="761">
        <v>0</v>
      </c>
      <c r="AF40" s="761">
        <v>0</v>
      </c>
      <c r="AG40" s="761">
        <v>0</v>
      </c>
      <c r="AH40" s="761">
        <v>0</v>
      </c>
      <c r="AI40" s="761">
        <v>0</v>
      </c>
      <c r="AJ40" s="761">
        <v>0</v>
      </c>
      <c r="AK40" s="761">
        <v>0</v>
      </c>
      <c r="AL40" s="761">
        <v>0</v>
      </c>
      <c r="AM40" s="761">
        <v>0</v>
      </c>
      <c r="AN40" s="761">
        <v>0</v>
      </c>
      <c r="AO40" s="762">
        <v>0</v>
      </c>
      <c r="AP40" s="633"/>
      <c r="AQ40" s="760">
        <v>0</v>
      </c>
      <c r="AR40" s="761">
        <v>10613.496736147417</v>
      </c>
      <c r="AS40" s="761">
        <v>10613.496736147417</v>
      </c>
      <c r="AT40" s="761">
        <v>10613.496736147417</v>
      </c>
      <c r="AU40" s="761">
        <v>10613.496736147417</v>
      </c>
      <c r="AV40" s="761">
        <v>9707.6258725595853</v>
      </c>
      <c r="AW40" s="761">
        <v>0</v>
      </c>
      <c r="AX40" s="761">
        <v>0</v>
      </c>
      <c r="AY40" s="761">
        <v>0</v>
      </c>
      <c r="AZ40" s="761">
        <v>0</v>
      </c>
      <c r="BA40" s="761">
        <v>0</v>
      </c>
      <c r="BB40" s="761">
        <v>0</v>
      </c>
      <c r="BC40" s="761">
        <v>0</v>
      </c>
      <c r="BD40" s="761">
        <v>0</v>
      </c>
      <c r="BE40" s="761">
        <v>0</v>
      </c>
      <c r="BF40" s="761">
        <v>0</v>
      </c>
      <c r="BG40" s="761">
        <v>0</v>
      </c>
      <c r="BH40" s="761">
        <v>0</v>
      </c>
      <c r="BI40" s="761">
        <v>0</v>
      </c>
      <c r="BJ40" s="761">
        <v>0</v>
      </c>
      <c r="BK40" s="761">
        <v>0</v>
      </c>
      <c r="BL40" s="761">
        <v>0</v>
      </c>
      <c r="BM40" s="761">
        <v>0</v>
      </c>
      <c r="BN40" s="761">
        <v>0</v>
      </c>
      <c r="BO40" s="761">
        <v>0</v>
      </c>
      <c r="BP40" s="761">
        <v>0</v>
      </c>
      <c r="BQ40" s="761">
        <v>0</v>
      </c>
      <c r="BR40" s="761">
        <v>0</v>
      </c>
      <c r="BS40" s="761">
        <v>0</v>
      </c>
      <c r="BT40" s="762">
        <v>0</v>
      </c>
      <c r="BU40" s="16"/>
    </row>
    <row r="41" spans="2:73" s="17" customFormat="1" ht="15.75">
      <c r="B41" s="759" t="s">
        <v>766</v>
      </c>
      <c r="C41" s="759" t="s">
        <v>767</v>
      </c>
      <c r="D41" s="759" t="s">
        <v>5</v>
      </c>
      <c r="E41" s="759" t="s">
        <v>747</v>
      </c>
      <c r="F41" s="759" t="s">
        <v>29</v>
      </c>
      <c r="G41" s="759" t="s">
        <v>768</v>
      </c>
      <c r="H41" s="759">
        <v>2012</v>
      </c>
      <c r="I41" s="644" t="s">
        <v>567</v>
      </c>
      <c r="J41" s="644" t="s">
        <v>584</v>
      </c>
      <c r="K41" s="633"/>
      <c r="L41" s="760">
        <v>0</v>
      </c>
      <c r="M41" s="761">
        <v>1.2439329487902082</v>
      </c>
      <c r="N41" s="761">
        <v>1.2439329487902082</v>
      </c>
      <c r="O41" s="761">
        <v>1.2439329487902082</v>
      </c>
      <c r="P41" s="761">
        <v>1.2439329487902082</v>
      </c>
      <c r="Q41" s="761">
        <v>1.1385958503118667</v>
      </c>
      <c r="R41" s="761">
        <v>0.96352040621138513</v>
      </c>
      <c r="S41" s="761">
        <v>0.72132308006983292</v>
      </c>
      <c r="T41" s="761">
        <v>0.71865985649163677</v>
      </c>
      <c r="U41" s="761">
        <v>0.71865985649163677</v>
      </c>
      <c r="V41" s="761">
        <v>0.46347166801104644</v>
      </c>
      <c r="W41" s="761">
        <v>0.1813282883622836</v>
      </c>
      <c r="X41" s="761">
        <v>0.18131236740719278</v>
      </c>
      <c r="Y41" s="761">
        <v>0.18131236740719278</v>
      </c>
      <c r="Z41" s="761">
        <v>0.17820091325813023</v>
      </c>
      <c r="AA41" s="761">
        <v>0.17820091325813023</v>
      </c>
      <c r="AB41" s="761">
        <v>0.17377339664716898</v>
      </c>
      <c r="AC41" s="761">
        <v>4.8757463232674998E-2</v>
      </c>
      <c r="AD41" s="761">
        <v>4.8757463232674998E-2</v>
      </c>
      <c r="AE41" s="761">
        <v>4.8757463232674998E-2</v>
      </c>
      <c r="AF41" s="761">
        <v>4.8757463232674998E-2</v>
      </c>
      <c r="AG41" s="761">
        <v>0</v>
      </c>
      <c r="AH41" s="761">
        <v>0</v>
      </c>
      <c r="AI41" s="761">
        <v>0</v>
      </c>
      <c r="AJ41" s="761">
        <v>0</v>
      </c>
      <c r="AK41" s="761">
        <v>0</v>
      </c>
      <c r="AL41" s="761">
        <v>0</v>
      </c>
      <c r="AM41" s="761">
        <v>0</v>
      </c>
      <c r="AN41" s="761">
        <v>0</v>
      </c>
      <c r="AO41" s="762">
        <v>0</v>
      </c>
      <c r="AP41" s="633"/>
      <c r="AQ41" s="760">
        <v>0</v>
      </c>
      <c r="AR41" s="761">
        <v>22510.122492356404</v>
      </c>
      <c r="AS41" s="761">
        <v>22510.122492356404</v>
      </c>
      <c r="AT41" s="761">
        <v>22510.122492356404</v>
      </c>
      <c r="AU41" s="761">
        <v>22510.122492356404</v>
      </c>
      <c r="AV41" s="761">
        <v>20235.168126726221</v>
      </c>
      <c r="AW41" s="761">
        <v>16454.081960270578</v>
      </c>
      <c r="AX41" s="761">
        <v>11223.37148495813</v>
      </c>
      <c r="AY41" s="761">
        <v>11200.041646413132</v>
      </c>
      <c r="AZ41" s="761">
        <v>11200.041646413132</v>
      </c>
      <c r="BA41" s="761">
        <v>5688.7688676158023</v>
      </c>
      <c r="BB41" s="761">
        <v>4221.8085134287094</v>
      </c>
      <c r="BC41" s="761">
        <v>4090.601630477182</v>
      </c>
      <c r="BD41" s="761">
        <v>4090.601630477182</v>
      </c>
      <c r="BE41" s="761">
        <v>3805.0167379461541</v>
      </c>
      <c r="BF41" s="761">
        <v>3805.0167379461541</v>
      </c>
      <c r="BG41" s="761">
        <v>3752.9659829594211</v>
      </c>
      <c r="BH41" s="761">
        <v>1053.0098649056079</v>
      </c>
      <c r="BI41" s="761">
        <v>1053.0098649056079</v>
      </c>
      <c r="BJ41" s="761">
        <v>1053.0098649056079</v>
      </c>
      <c r="BK41" s="761">
        <v>1053.0098649056079</v>
      </c>
      <c r="BL41" s="761">
        <v>0</v>
      </c>
      <c r="BM41" s="761">
        <v>0</v>
      </c>
      <c r="BN41" s="761">
        <v>0</v>
      </c>
      <c r="BO41" s="761">
        <v>0</v>
      </c>
      <c r="BP41" s="761">
        <v>0</v>
      </c>
      <c r="BQ41" s="761">
        <v>0</v>
      </c>
      <c r="BR41" s="761">
        <v>0</v>
      </c>
      <c r="BS41" s="761">
        <v>0</v>
      </c>
      <c r="BT41" s="762">
        <v>0</v>
      </c>
      <c r="BU41" s="16"/>
    </row>
    <row r="42" spans="2:73" s="17" customFormat="1" ht="15.75">
      <c r="B42" s="759" t="s">
        <v>773</v>
      </c>
      <c r="C42" s="759" t="s">
        <v>767</v>
      </c>
      <c r="D42" s="759" t="s">
        <v>4</v>
      </c>
      <c r="E42" s="759" t="s">
        <v>747</v>
      </c>
      <c r="F42" s="759" t="s">
        <v>29</v>
      </c>
      <c r="G42" s="759" t="s">
        <v>768</v>
      </c>
      <c r="H42" s="759">
        <v>2012</v>
      </c>
      <c r="I42" s="644" t="s">
        <v>567</v>
      </c>
      <c r="J42" s="644" t="s">
        <v>584</v>
      </c>
      <c r="K42" s="633"/>
      <c r="L42" s="760">
        <v>0</v>
      </c>
      <c r="M42" s="761">
        <v>0.19366536072512533</v>
      </c>
      <c r="N42" s="761">
        <v>0.19366536072512533</v>
      </c>
      <c r="O42" s="761">
        <v>0.19366536072512533</v>
      </c>
      <c r="P42" s="761">
        <v>0.19366536072512533</v>
      </c>
      <c r="Q42" s="761">
        <v>0.19284785747842975</v>
      </c>
      <c r="R42" s="761">
        <v>0.19284785747842975</v>
      </c>
      <c r="S42" s="761">
        <v>0.16448923730402029</v>
      </c>
      <c r="T42" s="761">
        <v>0.16414582163209501</v>
      </c>
      <c r="U42" s="761">
        <v>0.16414582163209501</v>
      </c>
      <c r="V42" s="761">
        <v>0.16414582163209501</v>
      </c>
      <c r="W42" s="761">
        <v>3.0194112422624068E-3</v>
      </c>
      <c r="X42" s="761">
        <v>3.0173318179929766E-3</v>
      </c>
      <c r="Y42" s="761">
        <v>3.0173318179929766E-3</v>
      </c>
      <c r="Z42" s="761">
        <v>2.9086803984133998E-3</v>
      </c>
      <c r="AA42" s="761">
        <v>2.9086803984133998E-3</v>
      </c>
      <c r="AB42" s="761">
        <v>2.7169375530568104E-3</v>
      </c>
      <c r="AC42" s="761">
        <v>0</v>
      </c>
      <c r="AD42" s="761">
        <v>0</v>
      </c>
      <c r="AE42" s="761">
        <v>0</v>
      </c>
      <c r="AF42" s="761">
        <v>0</v>
      </c>
      <c r="AG42" s="761">
        <v>0</v>
      </c>
      <c r="AH42" s="761">
        <v>0</v>
      </c>
      <c r="AI42" s="761">
        <v>0</v>
      </c>
      <c r="AJ42" s="761">
        <v>0</v>
      </c>
      <c r="AK42" s="761">
        <v>0</v>
      </c>
      <c r="AL42" s="761">
        <v>0</v>
      </c>
      <c r="AM42" s="761">
        <v>0</v>
      </c>
      <c r="AN42" s="761">
        <v>0</v>
      </c>
      <c r="AO42" s="762">
        <v>0</v>
      </c>
      <c r="AP42" s="633"/>
      <c r="AQ42" s="760">
        <v>0</v>
      </c>
      <c r="AR42" s="761">
        <v>1175.1951980203241</v>
      </c>
      <c r="AS42" s="761">
        <v>1175.1951980203241</v>
      </c>
      <c r="AT42" s="761">
        <v>1175.1951980203241</v>
      </c>
      <c r="AU42" s="761">
        <v>1175.1951980203241</v>
      </c>
      <c r="AV42" s="761">
        <v>1157.5396653841246</v>
      </c>
      <c r="AW42" s="761">
        <v>1157.5396653841246</v>
      </c>
      <c r="AX42" s="761">
        <v>545.08149346774235</v>
      </c>
      <c r="AY42" s="761">
        <v>542.0731721816768</v>
      </c>
      <c r="AZ42" s="761">
        <v>542.0731721816768</v>
      </c>
      <c r="BA42" s="761">
        <v>542.0731721816768</v>
      </c>
      <c r="BB42" s="761">
        <v>88.040992329951479</v>
      </c>
      <c r="BC42" s="761">
        <v>70.904157562842073</v>
      </c>
      <c r="BD42" s="761">
        <v>70.904157562842073</v>
      </c>
      <c r="BE42" s="761">
        <v>60.931584451544381</v>
      </c>
      <c r="BF42" s="761">
        <v>60.931584451544381</v>
      </c>
      <c r="BG42" s="761">
        <v>58.677417897000836</v>
      </c>
      <c r="BH42" s="761">
        <v>0</v>
      </c>
      <c r="BI42" s="761">
        <v>0</v>
      </c>
      <c r="BJ42" s="761">
        <v>0</v>
      </c>
      <c r="BK42" s="761">
        <v>0</v>
      </c>
      <c r="BL42" s="761">
        <v>0</v>
      </c>
      <c r="BM42" s="761">
        <v>0</v>
      </c>
      <c r="BN42" s="761">
        <v>0</v>
      </c>
      <c r="BO42" s="761">
        <v>0</v>
      </c>
      <c r="BP42" s="761">
        <v>0</v>
      </c>
      <c r="BQ42" s="761">
        <v>0</v>
      </c>
      <c r="BR42" s="761">
        <v>0</v>
      </c>
      <c r="BS42" s="761">
        <v>0</v>
      </c>
      <c r="BT42" s="762">
        <v>0</v>
      </c>
      <c r="BU42" s="16"/>
    </row>
    <row r="43" spans="2:73" s="17" customFormat="1" ht="15.75">
      <c r="B43" s="759" t="s">
        <v>773</v>
      </c>
      <c r="C43" s="759" t="s">
        <v>769</v>
      </c>
      <c r="D43" s="759" t="s">
        <v>21</v>
      </c>
      <c r="E43" s="759" t="s">
        <v>747</v>
      </c>
      <c r="F43" s="759" t="s">
        <v>772</v>
      </c>
      <c r="G43" s="759" t="s">
        <v>768</v>
      </c>
      <c r="H43" s="759">
        <v>2012</v>
      </c>
      <c r="I43" s="644" t="s">
        <v>567</v>
      </c>
      <c r="J43" s="644" t="s">
        <v>584</v>
      </c>
      <c r="K43" s="633"/>
      <c r="L43" s="760">
        <v>0</v>
      </c>
      <c r="M43" s="761">
        <v>14.936983217107015</v>
      </c>
      <c r="N43" s="761">
        <v>14.936983217107015</v>
      </c>
      <c r="O43" s="761">
        <v>14.936983217107015</v>
      </c>
      <c r="P43" s="761">
        <v>13.023303290678335</v>
      </c>
      <c r="Q43" s="761">
        <v>13.023303290678335</v>
      </c>
      <c r="R43" s="761">
        <v>3.4824117832228043</v>
      </c>
      <c r="S43" s="761">
        <v>3.4824117832228043</v>
      </c>
      <c r="T43" s="761">
        <v>3.4824117832228043</v>
      </c>
      <c r="U43" s="761">
        <v>3.4824117832228043</v>
      </c>
      <c r="V43" s="761">
        <v>3.4824117832228043</v>
      </c>
      <c r="W43" s="761">
        <v>3.4824117832228043</v>
      </c>
      <c r="X43" s="761">
        <v>3.4824117832228043</v>
      </c>
      <c r="Y43" s="761">
        <v>0</v>
      </c>
      <c r="Z43" s="761">
        <v>0</v>
      </c>
      <c r="AA43" s="761">
        <v>0</v>
      </c>
      <c r="AB43" s="761">
        <v>0</v>
      </c>
      <c r="AC43" s="761">
        <v>0</v>
      </c>
      <c r="AD43" s="761">
        <v>0</v>
      </c>
      <c r="AE43" s="761">
        <v>0</v>
      </c>
      <c r="AF43" s="761">
        <v>0</v>
      </c>
      <c r="AG43" s="761">
        <v>0</v>
      </c>
      <c r="AH43" s="761">
        <v>0</v>
      </c>
      <c r="AI43" s="761">
        <v>0</v>
      </c>
      <c r="AJ43" s="761">
        <v>0</v>
      </c>
      <c r="AK43" s="761">
        <v>0</v>
      </c>
      <c r="AL43" s="761">
        <v>0</v>
      </c>
      <c r="AM43" s="761">
        <v>0</v>
      </c>
      <c r="AN43" s="761">
        <v>0</v>
      </c>
      <c r="AO43" s="762">
        <v>0</v>
      </c>
      <c r="AP43" s="633"/>
      <c r="AQ43" s="760">
        <v>0</v>
      </c>
      <c r="AR43" s="761">
        <v>51442.032011675408</v>
      </c>
      <c r="AS43" s="761">
        <v>51442.032011675416</v>
      </c>
      <c r="AT43" s="761">
        <v>51442.032011675416</v>
      </c>
      <c r="AU43" s="761">
        <v>43647.417523386008</v>
      </c>
      <c r="AV43" s="761">
        <v>43647.417523386008</v>
      </c>
      <c r="AW43" s="761">
        <v>11954.144295036102</v>
      </c>
      <c r="AX43" s="761">
        <v>11954.144295036102</v>
      </c>
      <c r="AY43" s="761">
        <v>11954.144295036102</v>
      </c>
      <c r="AZ43" s="761">
        <v>11954.144295036102</v>
      </c>
      <c r="BA43" s="761">
        <v>11954.144295036102</v>
      </c>
      <c r="BB43" s="761">
        <v>11954.144295036102</v>
      </c>
      <c r="BC43" s="761">
        <v>11954.144295036102</v>
      </c>
      <c r="BD43" s="761">
        <v>0</v>
      </c>
      <c r="BE43" s="761">
        <v>0</v>
      </c>
      <c r="BF43" s="761">
        <v>0</v>
      </c>
      <c r="BG43" s="761">
        <v>0</v>
      </c>
      <c r="BH43" s="761">
        <v>0</v>
      </c>
      <c r="BI43" s="761">
        <v>0</v>
      </c>
      <c r="BJ43" s="761">
        <v>0</v>
      </c>
      <c r="BK43" s="761">
        <v>0</v>
      </c>
      <c r="BL43" s="761">
        <v>0</v>
      </c>
      <c r="BM43" s="761">
        <v>0</v>
      </c>
      <c r="BN43" s="761">
        <v>0</v>
      </c>
      <c r="BO43" s="761">
        <v>0</v>
      </c>
      <c r="BP43" s="761">
        <v>0</v>
      </c>
      <c r="BQ43" s="761">
        <v>0</v>
      </c>
      <c r="BR43" s="761">
        <v>0</v>
      </c>
      <c r="BS43" s="761">
        <v>0</v>
      </c>
      <c r="BT43" s="762">
        <v>0</v>
      </c>
      <c r="BU43" s="16"/>
    </row>
    <row r="44" spans="2:73" s="17" customFormat="1" ht="15.75">
      <c r="B44" s="759" t="s">
        <v>773</v>
      </c>
      <c r="C44" s="759" t="s">
        <v>771</v>
      </c>
      <c r="D44" s="759" t="s">
        <v>17</v>
      </c>
      <c r="E44" s="759" t="s">
        <v>747</v>
      </c>
      <c r="F44" s="759" t="s">
        <v>772</v>
      </c>
      <c r="G44" s="759" t="s">
        <v>768</v>
      </c>
      <c r="H44" s="759">
        <v>2012</v>
      </c>
      <c r="I44" s="644" t="s">
        <v>567</v>
      </c>
      <c r="J44" s="644" t="s">
        <v>584</v>
      </c>
      <c r="K44" s="633"/>
      <c r="L44" s="760">
        <v>0</v>
      </c>
      <c r="M44" s="761">
        <v>9.4977028472043618E-2</v>
      </c>
      <c r="N44" s="761">
        <v>9.4977028472043618E-2</v>
      </c>
      <c r="O44" s="761">
        <v>9.4977028472043618E-2</v>
      </c>
      <c r="P44" s="761">
        <v>9.4977028472043618E-2</v>
      </c>
      <c r="Q44" s="761">
        <v>9.4977028472043618E-2</v>
      </c>
      <c r="R44" s="761">
        <v>9.4977028472043618E-2</v>
      </c>
      <c r="S44" s="761">
        <v>9.4977028472043618E-2</v>
      </c>
      <c r="T44" s="761">
        <v>9.4977028472043618E-2</v>
      </c>
      <c r="U44" s="761">
        <v>9.4977028472043618E-2</v>
      </c>
      <c r="V44" s="761">
        <v>9.4977028472043618E-2</v>
      </c>
      <c r="W44" s="761">
        <v>9.4977028472043618E-2</v>
      </c>
      <c r="X44" s="761">
        <v>9.4977028472043618E-2</v>
      </c>
      <c r="Y44" s="761">
        <v>0</v>
      </c>
      <c r="Z44" s="761">
        <v>0</v>
      </c>
      <c r="AA44" s="761">
        <v>0</v>
      </c>
      <c r="AB44" s="761">
        <v>0</v>
      </c>
      <c r="AC44" s="761">
        <v>0</v>
      </c>
      <c r="AD44" s="761">
        <v>0</v>
      </c>
      <c r="AE44" s="761">
        <v>0</v>
      </c>
      <c r="AF44" s="761">
        <v>0</v>
      </c>
      <c r="AG44" s="761">
        <v>0</v>
      </c>
      <c r="AH44" s="761">
        <v>0</v>
      </c>
      <c r="AI44" s="761">
        <v>0</v>
      </c>
      <c r="AJ44" s="761">
        <v>0</v>
      </c>
      <c r="AK44" s="761">
        <v>0</v>
      </c>
      <c r="AL44" s="761">
        <v>0</v>
      </c>
      <c r="AM44" s="761">
        <v>0</v>
      </c>
      <c r="AN44" s="761">
        <v>0</v>
      </c>
      <c r="AO44" s="762">
        <v>0</v>
      </c>
      <c r="AP44" s="633"/>
      <c r="AQ44" s="760">
        <v>0</v>
      </c>
      <c r="AR44" s="761">
        <v>92.017191252890512</v>
      </c>
      <c r="AS44" s="761">
        <v>92.017191252890512</v>
      </c>
      <c r="AT44" s="761">
        <v>92.017191252890512</v>
      </c>
      <c r="AU44" s="761">
        <v>92.017191252890512</v>
      </c>
      <c r="AV44" s="761">
        <v>92.017191252890512</v>
      </c>
      <c r="AW44" s="761">
        <v>92.017191252890512</v>
      </c>
      <c r="AX44" s="761">
        <v>92.017191252890512</v>
      </c>
      <c r="AY44" s="761">
        <v>92.017191252890512</v>
      </c>
      <c r="AZ44" s="761">
        <v>92.017191252890512</v>
      </c>
      <c r="BA44" s="761">
        <v>92.017191252890512</v>
      </c>
      <c r="BB44" s="761">
        <v>92.017191252890512</v>
      </c>
      <c r="BC44" s="761">
        <v>92.017191252890512</v>
      </c>
      <c r="BD44" s="761">
        <v>0</v>
      </c>
      <c r="BE44" s="761">
        <v>0</v>
      </c>
      <c r="BF44" s="761">
        <v>0</v>
      </c>
      <c r="BG44" s="761">
        <v>0</v>
      </c>
      <c r="BH44" s="761">
        <v>0</v>
      </c>
      <c r="BI44" s="761">
        <v>0</v>
      </c>
      <c r="BJ44" s="761">
        <v>0</v>
      </c>
      <c r="BK44" s="761">
        <v>0</v>
      </c>
      <c r="BL44" s="761">
        <v>0</v>
      </c>
      <c r="BM44" s="761">
        <v>0</v>
      </c>
      <c r="BN44" s="761">
        <v>0</v>
      </c>
      <c r="BO44" s="761">
        <v>0</v>
      </c>
      <c r="BP44" s="761">
        <v>0</v>
      </c>
      <c r="BQ44" s="761">
        <v>0</v>
      </c>
      <c r="BR44" s="761">
        <v>0</v>
      </c>
      <c r="BS44" s="761">
        <v>0</v>
      </c>
      <c r="BT44" s="762">
        <v>0</v>
      </c>
      <c r="BU44" s="16"/>
    </row>
    <row r="45" spans="2:73" s="17" customFormat="1" ht="15.75">
      <c r="B45" s="759" t="s">
        <v>773</v>
      </c>
      <c r="C45" s="759" t="s">
        <v>767</v>
      </c>
      <c r="D45" s="759" t="s">
        <v>774</v>
      </c>
      <c r="E45" s="759" t="s">
        <v>747</v>
      </c>
      <c r="F45" s="759" t="s">
        <v>29</v>
      </c>
      <c r="G45" s="759" t="s">
        <v>768</v>
      </c>
      <c r="H45" s="759">
        <v>2012</v>
      </c>
      <c r="I45" s="644" t="s">
        <v>568</v>
      </c>
      <c r="J45" s="644" t="s">
        <v>584</v>
      </c>
      <c r="K45" s="633"/>
      <c r="L45" s="760">
        <v>0</v>
      </c>
      <c r="M45" s="761">
        <v>3.4312300872750856E-3</v>
      </c>
      <c r="N45" s="761">
        <v>3.4312300872750856E-3</v>
      </c>
      <c r="O45" s="761">
        <v>3.4312300872750856E-3</v>
      </c>
      <c r="P45" s="761">
        <v>3.4312300872750856E-3</v>
      </c>
      <c r="Q45" s="761">
        <v>3.4312300872750856E-3</v>
      </c>
      <c r="R45" s="761">
        <v>3.4312300872750856E-3</v>
      </c>
      <c r="S45" s="761">
        <v>3.4312300872750856E-3</v>
      </c>
      <c r="T45" s="761">
        <v>3.4312300872750856E-3</v>
      </c>
      <c r="U45" s="761">
        <v>3.4312300872750856E-3</v>
      </c>
      <c r="V45" s="761">
        <v>3.4312300872750856E-3</v>
      </c>
      <c r="W45" s="761">
        <v>3.4312300872750856E-3</v>
      </c>
      <c r="X45" s="761">
        <v>3.4312300872750856E-3</v>
      </c>
      <c r="Y45" s="761">
        <v>3.4312300872750856E-3</v>
      </c>
      <c r="Z45" s="761">
        <v>3.4312300872750856E-3</v>
      </c>
      <c r="AA45" s="761">
        <v>3.4312300872750856E-3</v>
      </c>
      <c r="AB45" s="761">
        <v>3.4312300872750856E-3</v>
      </c>
      <c r="AC45" s="761">
        <v>3.4312300872750856E-3</v>
      </c>
      <c r="AD45" s="761">
        <v>3.4312300872750856E-3</v>
      </c>
      <c r="AE45" s="761">
        <v>3.4312300872750856E-3</v>
      </c>
      <c r="AF45" s="761">
        <v>2.9491960391108607E-3</v>
      </c>
      <c r="AG45" s="761">
        <v>0</v>
      </c>
      <c r="AH45" s="761">
        <v>0</v>
      </c>
      <c r="AI45" s="761">
        <v>0</v>
      </c>
      <c r="AJ45" s="761">
        <v>0</v>
      </c>
      <c r="AK45" s="761">
        <v>0</v>
      </c>
      <c r="AL45" s="761">
        <v>0</v>
      </c>
      <c r="AM45" s="761">
        <v>0</v>
      </c>
      <c r="AN45" s="761">
        <v>0</v>
      </c>
      <c r="AO45" s="762">
        <v>0</v>
      </c>
      <c r="AP45" s="633"/>
      <c r="AQ45" s="760">
        <v>0</v>
      </c>
      <c r="AR45" s="761">
        <v>6.9761425843594598</v>
      </c>
      <c r="AS45" s="761">
        <v>6.9761425843594598</v>
      </c>
      <c r="AT45" s="761">
        <v>6.9761425843594598</v>
      </c>
      <c r="AU45" s="761">
        <v>6.9761425843594598</v>
      </c>
      <c r="AV45" s="761">
        <v>6.9761425843594598</v>
      </c>
      <c r="AW45" s="761">
        <v>6.9761425843594598</v>
      </c>
      <c r="AX45" s="761">
        <v>6.9761425843594598</v>
      </c>
      <c r="AY45" s="761">
        <v>6.9761425843594598</v>
      </c>
      <c r="AZ45" s="761">
        <v>6.9761425843594598</v>
      </c>
      <c r="BA45" s="761">
        <v>6.9761425843594598</v>
      </c>
      <c r="BB45" s="761">
        <v>6.9761425843594598</v>
      </c>
      <c r="BC45" s="761">
        <v>6.9761425843594598</v>
      </c>
      <c r="BD45" s="761">
        <v>6.9761425843594598</v>
      </c>
      <c r="BE45" s="761">
        <v>6.9761425843594598</v>
      </c>
      <c r="BF45" s="761">
        <v>6.9761425843594598</v>
      </c>
      <c r="BG45" s="761">
        <v>6.9761425843594598</v>
      </c>
      <c r="BH45" s="761">
        <v>6.9761425843594598</v>
      </c>
      <c r="BI45" s="761">
        <v>6.9761425843594598</v>
      </c>
      <c r="BJ45" s="761">
        <v>6.492988766621389</v>
      </c>
      <c r="BK45" s="761">
        <v>0</v>
      </c>
      <c r="BL45" s="761">
        <v>0</v>
      </c>
      <c r="BM45" s="761">
        <v>0</v>
      </c>
      <c r="BN45" s="761">
        <v>0</v>
      </c>
      <c r="BO45" s="761">
        <v>0</v>
      </c>
      <c r="BP45" s="761">
        <v>0</v>
      </c>
      <c r="BQ45" s="761">
        <v>0</v>
      </c>
      <c r="BR45" s="761">
        <v>0</v>
      </c>
      <c r="BS45" s="761">
        <v>0</v>
      </c>
      <c r="BT45" s="762">
        <v>0</v>
      </c>
      <c r="BU45" s="16"/>
    </row>
    <row r="46" spans="2:73" s="17" customFormat="1" ht="15.75">
      <c r="B46" s="759" t="s">
        <v>208</v>
      </c>
      <c r="C46" s="759" t="s">
        <v>767</v>
      </c>
      <c r="D46" s="759" t="s">
        <v>3</v>
      </c>
      <c r="E46" s="759" t="s">
        <v>747</v>
      </c>
      <c r="F46" s="759" t="s">
        <v>29</v>
      </c>
      <c r="G46" s="759" t="s">
        <v>768</v>
      </c>
      <c r="H46" s="759">
        <v>2012</v>
      </c>
      <c r="I46" s="644" t="s">
        <v>567</v>
      </c>
      <c r="J46" s="644" t="s">
        <v>584</v>
      </c>
      <c r="K46" s="633"/>
      <c r="L46" s="760">
        <v>0</v>
      </c>
      <c r="M46" s="761">
        <v>0.17151806339944087</v>
      </c>
      <c r="N46" s="761">
        <v>0.17151806339944087</v>
      </c>
      <c r="O46" s="761">
        <v>0.17151806339944087</v>
      </c>
      <c r="P46" s="761">
        <v>0.17151806339944087</v>
      </c>
      <c r="Q46" s="761">
        <v>0.17151806339944087</v>
      </c>
      <c r="R46" s="761">
        <v>0.17151806339944087</v>
      </c>
      <c r="S46" s="761">
        <v>0.17151806339944087</v>
      </c>
      <c r="T46" s="761">
        <v>0.17151806339944087</v>
      </c>
      <c r="U46" s="761">
        <v>0.17151806339944087</v>
      </c>
      <c r="V46" s="761">
        <v>0.17151806339944087</v>
      </c>
      <c r="W46" s="761">
        <v>0.17151806339944087</v>
      </c>
      <c r="X46" s="761">
        <v>0.17151806339944087</v>
      </c>
      <c r="Y46" s="761">
        <v>0.17151806339944087</v>
      </c>
      <c r="Z46" s="761">
        <v>0.17151806339944087</v>
      </c>
      <c r="AA46" s="761">
        <v>0.17151806339944087</v>
      </c>
      <c r="AB46" s="761">
        <v>0.17151806339944087</v>
      </c>
      <c r="AC46" s="761">
        <v>0.17151806339944087</v>
      </c>
      <c r="AD46" s="761">
        <v>0.17151806339944087</v>
      </c>
      <c r="AE46" s="761">
        <v>0.13752831737631147</v>
      </c>
      <c r="AF46" s="761">
        <v>0</v>
      </c>
      <c r="AG46" s="761">
        <v>0</v>
      </c>
      <c r="AH46" s="761">
        <v>0</v>
      </c>
      <c r="AI46" s="761">
        <v>0</v>
      </c>
      <c r="AJ46" s="761">
        <v>0</v>
      </c>
      <c r="AK46" s="761">
        <v>0</v>
      </c>
      <c r="AL46" s="761">
        <v>0</v>
      </c>
      <c r="AM46" s="761">
        <v>0</v>
      </c>
      <c r="AN46" s="761">
        <v>0</v>
      </c>
      <c r="AO46" s="762">
        <v>0</v>
      </c>
      <c r="AP46" s="633"/>
      <c r="AQ46" s="760">
        <v>0</v>
      </c>
      <c r="AR46" s="761">
        <v>295.88573886220655</v>
      </c>
      <c r="AS46" s="761">
        <v>295.88573886220655</v>
      </c>
      <c r="AT46" s="761">
        <v>295.88573886220655</v>
      </c>
      <c r="AU46" s="761">
        <v>295.88573886220655</v>
      </c>
      <c r="AV46" s="761">
        <v>295.88573886220655</v>
      </c>
      <c r="AW46" s="761">
        <v>295.88573886220655</v>
      </c>
      <c r="AX46" s="761">
        <v>295.88573886220655</v>
      </c>
      <c r="AY46" s="761">
        <v>295.88573886220655</v>
      </c>
      <c r="AZ46" s="761">
        <v>295.88573886220655</v>
      </c>
      <c r="BA46" s="761">
        <v>295.88573886220655</v>
      </c>
      <c r="BB46" s="761">
        <v>295.88573886220655</v>
      </c>
      <c r="BC46" s="761">
        <v>295.88573886220655</v>
      </c>
      <c r="BD46" s="761">
        <v>295.88573886220655</v>
      </c>
      <c r="BE46" s="761">
        <v>295.88573886220655</v>
      </c>
      <c r="BF46" s="761">
        <v>295.88573886220655</v>
      </c>
      <c r="BG46" s="761">
        <v>295.88573886220655</v>
      </c>
      <c r="BH46" s="761">
        <v>295.88573886220655</v>
      </c>
      <c r="BI46" s="761">
        <v>295.88573886220655</v>
      </c>
      <c r="BJ46" s="761">
        <v>265.4902582354639</v>
      </c>
      <c r="BK46" s="761">
        <v>0</v>
      </c>
      <c r="BL46" s="761">
        <v>0</v>
      </c>
      <c r="BM46" s="761">
        <v>0</v>
      </c>
      <c r="BN46" s="761">
        <v>0</v>
      </c>
      <c r="BO46" s="761">
        <v>0</v>
      </c>
      <c r="BP46" s="761">
        <v>0</v>
      </c>
      <c r="BQ46" s="761">
        <v>0</v>
      </c>
      <c r="BR46" s="761">
        <v>0</v>
      </c>
      <c r="BS46" s="761">
        <v>0</v>
      </c>
      <c r="BT46" s="762">
        <v>0</v>
      </c>
      <c r="BU46" s="16"/>
    </row>
    <row r="47" spans="2:73" s="17" customFormat="1" ht="15.75">
      <c r="B47" s="759" t="s">
        <v>208</v>
      </c>
      <c r="C47" s="759" t="s">
        <v>767</v>
      </c>
      <c r="D47" s="759" t="s">
        <v>775</v>
      </c>
      <c r="E47" s="759" t="s">
        <v>747</v>
      </c>
      <c r="F47" s="759" t="s">
        <v>29</v>
      </c>
      <c r="G47" s="759" t="s">
        <v>768</v>
      </c>
      <c r="H47" s="759">
        <v>2013</v>
      </c>
      <c r="I47" s="644" t="s">
        <v>568</v>
      </c>
      <c r="J47" s="644" t="s">
        <v>584</v>
      </c>
      <c r="K47" s="633"/>
      <c r="L47" s="760">
        <v>0</v>
      </c>
      <c r="M47" s="761">
        <v>0</v>
      </c>
      <c r="N47" s="761">
        <v>0.43419280900000001</v>
      </c>
      <c r="O47" s="761">
        <v>0.43419280900000001</v>
      </c>
      <c r="P47" s="761">
        <v>0.41852076500000002</v>
      </c>
      <c r="Q47" s="761">
        <v>0.35877615000000002</v>
      </c>
      <c r="R47" s="761">
        <v>0.35877615000000002</v>
      </c>
      <c r="S47" s="761">
        <v>0.35877615000000002</v>
      </c>
      <c r="T47" s="761">
        <v>0.35877615000000002</v>
      </c>
      <c r="U47" s="761">
        <v>0.35827412400000003</v>
      </c>
      <c r="V47" s="761">
        <v>0.26796829500000002</v>
      </c>
      <c r="W47" s="761">
        <v>0.26796829500000002</v>
      </c>
      <c r="X47" s="761">
        <v>0.21524979299999999</v>
      </c>
      <c r="Y47" s="761">
        <v>0.215243769</v>
      </c>
      <c r="Z47" s="761">
        <v>0.215243769</v>
      </c>
      <c r="AA47" s="761">
        <v>0.21492288200000001</v>
      </c>
      <c r="AB47" s="761">
        <v>0.21492288200000001</v>
      </c>
      <c r="AC47" s="761">
        <v>0.21466001400000001</v>
      </c>
      <c r="AD47" s="761">
        <v>0.20802674299999999</v>
      </c>
      <c r="AE47" s="761">
        <v>0.12210708300000001</v>
      </c>
      <c r="AF47" s="761">
        <v>0.12210708300000001</v>
      </c>
      <c r="AG47" s="761">
        <v>0.12210708300000001</v>
      </c>
      <c r="AH47" s="761">
        <v>0</v>
      </c>
      <c r="AI47" s="761">
        <v>0</v>
      </c>
      <c r="AJ47" s="761">
        <v>0</v>
      </c>
      <c r="AK47" s="761">
        <v>0</v>
      </c>
      <c r="AL47" s="761">
        <v>0</v>
      </c>
      <c r="AM47" s="761">
        <v>0</v>
      </c>
      <c r="AN47" s="761">
        <v>0</v>
      </c>
      <c r="AO47" s="762">
        <v>0</v>
      </c>
      <c r="AP47" s="633"/>
      <c r="AQ47" s="760">
        <v>0</v>
      </c>
      <c r="AR47" s="761">
        <v>0</v>
      </c>
      <c r="AS47" s="761">
        <v>6478.2511079129999</v>
      </c>
      <c r="AT47" s="761">
        <v>6478.2511079129999</v>
      </c>
      <c r="AU47" s="761">
        <v>6228.6060160019997</v>
      </c>
      <c r="AV47" s="761">
        <v>5276.914636947</v>
      </c>
      <c r="AW47" s="761">
        <v>5276.914636947</v>
      </c>
      <c r="AX47" s="761">
        <v>5276.914636947</v>
      </c>
      <c r="AY47" s="761">
        <v>5276.914636947</v>
      </c>
      <c r="AZ47" s="761">
        <v>5272.5168824390003</v>
      </c>
      <c r="BA47" s="761">
        <v>3834.0059888360001</v>
      </c>
      <c r="BB47" s="761">
        <v>3834.0059888360001</v>
      </c>
      <c r="BC47" s="761">
        <v>3486.0550897389999</v>
      </c>
      <c r="BD47" s="761">
        <v>3436.4121319589999</v>
      </c>
      <c r="BE47" s="761">
        <v>3436.4121319589999</v>
      </c>
      <c r="BF47" s="761">
        <v>3422.2855624680001</v>
      </c>
      <c r="BG47" s="761">
        <v>3422.2855624680001</v>
      </c>
      <c r="BH47" s="761">
        <v>3419.3891318000001</v>
      </c>
      <c r="BI47" s="761">
        <v>3313.725605434</v>
      </c>
      <c r="BJ47" s="761">
        <v>1945.0834066279999</v>
      </c>
      <c r="BK47" s="761">
        <v>1945.0834066279999</v>
      </c>
      <c r="BL47" s="761">
        <v>1945.0834066279999</v>
      </c>
      <c r="BM47" s="761">
        <v>0</v>
      </c>
      <c r="BN47" s="761">
        <v>0</v>
      </c>
      <c r="BO47" s="761">
        <v>0</v>
      </c>
      <c r="BP47" s="761">
        <v>0</v>
      </c>
      <c r="BQ47" s="761">
        <v>0</v>
      </c>
      <c r="BR47" s="761">
        <v>0</v>
      </c>
      <c r="BS47" s="761">
        <v>0</v>
      </c>
      <c r="BT47" s="762">
        <v>0</v>
      </c>
      <c r="BU47" s="16"/>
    </row>
    <row r="48" spans="2:73" s="17" customFormat="1" ht="15.75">
      <c r="B48" s="759" t="s">
        <v>208</v>
      </c>
      <c r="C48" s="759" t="s">
        <v>767</v>
      </c>
      <c r="D48" s="759" t="s">
        <v>2</v>
      </c>
      <c r="E48" s="759" t="s">
        <v>747</v>
      </c>
      <c r="F48" s="759" t="s">
        <v>29</v>
      </c>
      <c r="G48" s="759" t="s">
        <v>768</v>
      </c>
      <c r="H48" s="759">
        <v>2013</v>
      </c>
      <c r="I48" s="644" t="s">
        <v>568</v>
      </c>
      <c r="J48" s="644" t="s">
        <v>584</v>
      </c>
      <c r="K48" s="633"/>
      <c r="L48" s="760">
        <v>0</v>
      </c>
      <c r="M48" s="761">
        <v>0</v>
      </c>
      <c r="N48" s="761">
        <v>0.20719409899999999</v>
      </c>
      <c r="O48" s="761">
        <v>0.20719409899999999</v>
      </c>
      <c r="P48" s="761">
        <v>0.20719409899999999</v>
      </c>
      <c r="Q48" s="761">
        <v>0.20719409899999999</v>
      </c>
      <c r="R48" s="761">
        <v>0</v>
      </c>
      <c r="S48" s="761">
        <v>0</v>
      </c>
      <c r="T48" s="761">
        <v>0</v>
      </c>
      <c r="U48" s="761">
        <v>0</v>
      </c>
      <c r="V48" s="761">
        <v>0</v>
      </c>
      <c r="W48" s="761">
        <v>0</v>
      </c>
      <c r="X48" s="761">
        <v>0</v>
      </c>
      <c r="Y48" s="761">
        <v>0</v>
      </c>
      <c r="Z48" s="761">
        <v>0</v>
      </c>
      <c r="AA48" s="761">
        <v>0</v>
      </c>
      <c r="AB48" s="761">
        <v>0</v>
      </c>
      <c r="AC48" s="761">
        <v>0</v>
      </c>
      <c r="AD48" s="761">
        <v>0</v>
      </c>
      <c r="AE48" s="761">
        <v>0</v>
      </c>
      <c r="AF48" s="761">
        <v>0</v>
      </c>
      <c r="AG48" s="761">
        <v>0</v>
      </c>
      <c r="AH48" s="761">
        <v>0</v>
      </c>
      <c r="AI48" s="761">
        <v>0</v>
      </c>
      <c r="AJ48" s="761">
        <v>0</v>
      </c>
      <c r="AK48" s="761">
        <v>0</v>
      </c>
      <c r="AL48" s="761">
        <v>0</v>
      </c>
      <c r="AM48" s="761">
        <v>0</v>
      </c>
      <c r="AN48" s="761">
        <v>0</v>
      </c>
      <c r="AO48" s="762">
        <v>0</v>
      </c>
      <c r="AP48" s="633"/>
      <c r="AQ48" s="760">
        <v>0</v>
      </c>
      <c r="AR48" s="761">
        <v>0</v>
      </c>
      <c r="AS48" s="761">
        <v>369.43987800000002</v>
      </c>
      <c r="AT48" s="761">
        <v>369.43987800000002</v>
      </c>
      <c r="AU48" s="761">
        <v>369.43987800000002</v>
      </c>
      <c r="AV48" s="761">
        <v>369.43987800000002</v>
      </c>
      <c r="AW48" s="761">
        <v>0</v>
      </c>
      <c r="AX48" s="761">
        <v>0</v>
      </c>
      <c r="AY48" s="761">
        <v>0</v>
      </c>
      <c r="AZ48" s="761">
        <v>0</v>
      </c>
      <c r="BA48" s="761">
        <v>0</v>
      </c>
      <c r="BB48" s="761">
        <v>0</v>
      </c>
      <c r="BC48" s="761">
        <v>0</v>
      </c>
      <c r="BD48" s="761">
        <v>0</v>
      </c>
      <c r="BE48" s="761">
        <v>0</v>
      </c>
      <c r="BF48" s="761">
        <v>0</v>
      </c>
      <c r="BG48" s="761">
        <v>0</v>
      </c>
      <c r="BH48" s="761">
        <v>0</v>
      </c>
      <c r="BI48" s="761">
        <v>0</v>
      </c>
      <c r="BJ48" s="761">
        <v>0</v>
      </c>
      <c r="BK48" s="761">
        <v>0</v>
      </c>
      <c r="BL48" s="761">
        <v>0</v>
      </c>
      <c r="BM48" s="761">
        <v>0</v>
      </c>
      <c r="BN48" s="761">
        <v>0</v>
      </c>
      <c r="BO48" s="761">
        <v>0</v>
      </c>
      <c r="BP48" s="761">
        <v>0</v>
      </c>
      <c r="BQ48" s="761">
        <v>0</v>
      </c>
      <c r="BR48" s="761">
        <v>0</v>
      </c>
      <c r="BS48" s="761">
        <v>0</v>
      </c>
      <c r="BT48" s="762">
        <v>0</v>
      </c>
      <c r="BU48" s="16"/>
    </row>
    <row r="49" spans="2:73" s="773" customFormat="1" ht="15.75">
      <c r="B49" s="766" t="s">
        <v>208</v>
      </c>
      <c r="C49" s="766" t="s">
        <v>767</v>
      </c>
      <c r="D49" s="766" t="s">
        <v>1</v>
      </c>
      <c r="E49" s="766" t="s">
        <v>747</v>
      </c>
      <c r="F49" s="766" t="s">
        <v>29</v>
      </c>
      <c r="G49" s="766" t="s">
        <v>768</v>
      </c>
      <c r="H49" s="766">
        <v>2013</v>
      </c>
      <c r="I49" s="767" t="s">
        <v>568</v>
      </c>
      <c r="J49" s="767" t="s">
        <v>584</v>
      </c>
      <c r="K49" s="768"/>
      <c r="L49" s="769">
        <v>0</v>
      </c>
      <c r="M49" s="770">
        <v>0</v>
      </c>
      <c r="N49" s="770">
        <v>1.4032294639999998</v>
      </c>
      <c r="O49" s="770">
        <v>1.4032294639999998</v>
      </c>
      <c r="P49" s="770">
        <v>1.4032294639999998</v>
      </c>
      <c r="Q49" s="770">
        <v>1.4032294639999998</v>
      </c>
      <c r="R49" s="770">
        <v>0.91029387500000003</v>
      </c>
      <c r="S49" s="770">
        <v>0</v>
      </c>
      <c r="T49" s="770">
        <v>0</v>
      </c>
      <c r="U49" s="770">
        <v>0</v>
      </c>
      <c r="V49" s="770">
        <v>0</v>
      </c>
      <c r="W49" s="770">
        <v>0</v>
      </c>
      <c r="X49" s="770">
        <v>0</v>
      </c>
      <c r="Y49" s="770">
        <v>0</v>
      </c>
      <c r="Z49" s="770">
        <v>0</v>
      </c>
      <c r="AA49" s="770">
        <v>0</v>
      </c>
      <c r="AB49" s="770">
        <v>0</v>
      </c>
      <c r="AC49" s="770">
        <v>0</v>
      </c>
      <c r="AD49" s="770">
        <v>0</v>
      </c>
      <c r="AE49" s="770">
        <v>0</v>
      </c>
      <c r="AF49" s="770">
        <v>0</v>
      </c>
      <c r="AG49" s="770">
        <v>0</v>
      </c>
      <c r="AH49" s="770">
        <v>0</v>
      </c>
      <c r="AI49" s="770">
        <v>0</v>
      </c>
      <c r="AJ49" s="770">
        <v>0</v>
      </c>
      <c r="AK49" s="770">
        <v>0</v>
      </c>
      <c r="AL49" s="770">
        <v>0</v>
      </c>
      <c r="AM49" s="770">
        <v>0</v>
      </c>
      <c r="AN49" s="770">
        <v>0</v>
      </c>
      <c r="AO49" s="771">
        <v>0</v>
      </c>
      <c r="AP49" s="768"/>
      <c r="AQ49" s="769">
        <v>0</v>
      </c>
      <c r="AR49" s="770">
        <v>0</v>
      </c>
      <c r="AS49" s="770">
        <v>8852.7803914310007</v>
      </c>
      <c r="AT49" s="770">
        <v>8852.7803914310007</v>
      </c>
      <c r="AU49" s="770">
        <v>8852.7803914310007</v>
      </c>
      <c r="AV49" s="770">
        <v>8852.7803914310007</v>
      </c>
      <c r="AW49" s="770">
        <v>6193.7899231350002</v>
      </c>
      <c r="AX49" s="770">
        <v>0</v>
      </c>
      <c r="AY49" s="770">
        <v>0</v>
      </c>
      <c r="AZ49" s="770">
        <v>0</v>
      </c>
      <c r="BA49" s="770">
        <v>0</v>
      </c>
      <c r="BB49" s="770">
        <v>0</v>
      </c>
      <c r="BC49" s="770">
        <v>0</v>
      </c>
      <c r="BD49" s="770">
        <v>0</v>
      </c>
      <c r="BE49" s="770">
        <v>0</v>
      </c>
      <c r="BF49" s="770">
        <v>0</v>
      </c>
      <c r="BG49" s="770">
        <v>0</v>
      </c>
      <c r="BH49" s="770">
        <v>0</v>
      </c>
      <c r="BI49" s="770">
        <v>0</v>
      </c>
      <c r="BJ49" s="770">
        <v>0</v>
      </c>
      <c r="BK49" s="770">
        <v>0</v>
      </c>
      <c r="BL49" s="770">
        <v>0</v>
      </c>
      <c r="BM49" s="770">
        <v>0</v>
      </c>
      <c r="BN49" s="770">
        <v>0</v>
      </c>
      <c r="BO49" s="770">
        <v>0</v>
      </c>
      <c r="BP49" s="770">
        <v>0</v>
      </c>
      <c r="BQ49" s="770">
        <v>0</v>
      </c>
      <c r="BR49" s="770">
        <v>0</v>
      </c>
      <c r="BS49" s="770">
        <v>0</v>
      </c>
      <c r="BT49" s="771">
        <v>0</v>
      </c>
      <c r="BU49" s="772"/>
    </row>
    <row r="50" spans="2:73" s="17" customFormat="1" ht="15.75">
      <c r="B50" s="759" t="s">
        <v>208</v>
      </c>
      <c r="C50" s="759" t="s">
        <v>767</v>
      </c>
      <c r="D50" s="759" t="s">
        <v>1</v>
      </c>
      <c r="E50" s="759" t="s">
        <v>747</v>
      </c>
      <c r="F50" s="759" t="s">
        <v>29</v>
      </c>
      <c r="G50" s="759" t="s">
        <v>768</v>
      </c>
      <c r="H50" s="759">
        <v>2013</v>
      </c>
      <c r="I50" s="644" t="s">
        <v>568</v>
      </c>
      <c r="J50" s="644" t="s">
        <v>584</v>
      </c>
      <c r="K50" s="633"/>
      <c r="L50" s="760">
        <v>0</v>
      </c>
      <c r="M50" s="761">
        <v>0</v>
      </c>
      <c r="N50" s="761">
        <v>7.3449141085927302E-4</v>
      </c>
      <c r="O50" s="761">
        <v>7.3449141085927302E-4</v>
      </c>
      <c r="P50" s="761">
        <v>7.3449141085927302E-4</v>
      </c>
      <c r="Q50" s="761">
        <v>7.3449141085927302E-4</v>
      </c>
      <c r="R50" s="761">
        <v>4.0805667182613602E-4</v>
      </c>
      <c r="S50" s="761">
        <v>0</v>
      </c>
      <c r="T50" s="761">
        <v>0</v>
      </c>
      <c r="U50" s="761">
        <v>0</v>
      </c>
      <c r="V50" s="761">
        <v>0</v>
      </c>
      <c r="W50" s="761">
        <v>0</v>
      </c>
      <c r="X50" s="761">
        <v>0</v>
      </c>
      <c r="Y50" s="761">
        <v>0</v>
      </c>
      <c r="Z50" s="761">
        <v>0</v>
      </c>
      <c r="AA50" s="761">
        <v>0</v>
      </c>
      <c r="AB50" s="761">
        <v>0</v>
      </c>
      <c r="AC50" s="761">
        <v>0</v>
      </c>
      <c r="AD50" s="761">
        <v>0</v>
      </c>
      <c r="AE50" s="761">
        <v>0</v>
      </c>
      <c r="AF50" s="761">
        <v>0</v>
      </c>
      <c r="AG50" s="761">
        <v>0</v>
      </c>
      <c r="AH50" s="761">
        <v>0</v>
      </c>
      <c r="AI50" s="761">
        <v>0</v>
      </c>
      <c r="AJ50" s="761">
        <v>0</v>
      </c>
      <c r="AK50" s="761">
        <v>0</v>
      </c>
      <c r="AL50" s="761">
        <v>0</v>
      </c>
      <c r="AM50" s="761">
        <v>0</v>
      </c>
      <c r="AN50" s="761">
        <v>0</v>
      </c>
      <c r="AO50" s="762">
        <v>0</v>
      </c>
      <c r="AP50" s="633"/>
      <c r="AQ50" s="760">
        <v>0</v>
      </c>
      <c r="AR50" s="761">
        <v>0</v>
      </c>
      <c r="AS50" s="761">
        <v>5.14005812061305</v>
      </c>
      <c r="AT50" s="761">
        <v>5.14005812061305</v>
      </c>
      <c r="AU50" s="761">
        <v>5.14005812061305</v>
      </c>
      <c r="AV50" s="761">
        <v>5.14005812061305</v>
      </c>
      <c r="AW50" s="761">
        <v>2.7764850118204123</v>
      </c>
      <c r="AX50" s="761">
        <v>0</v>
      </c>
      <c r="AY50" s="761">
        <v>0</v>
      </c>
      <c r="AZ50" s="761">
        <v>0</v>
      </c>
      <c r="BA50" s="761">
        <v>0</v>
      </c>
      <c r="BB50" s="761">
        <v>0</v>
      </c>
      <c r="BC50" s="761">
        <v>0</v>
      </c>
      <c r="BD50" s="761">
        <v>0</v>
      </c>
      <c r="BE50" s="761">
        <v>0</v>
      </c>
      <c r="BF50" s="761">
        <v>0</v>
      </c>
      <c r="BG50" s="761">
        <v>0</v>
      </c>
      <c r="BH50" s="761">
        <v>0</v>
      </c>
      <c r="BI50" s="761">
        <v>0</v>
      </c>
      <c r="BJ50" s="761">
        <v>0</v>
      </c>
      <c r="BK50" s="761">
        <v>0</v>
      </c>
      <c r="BL50" s="761">
        <v>0</v>
      </c>
      <c r="BM50" s="761">
        <v>0</v>
      </c>
      <c r="BN50" s="761">
        <v>0</v>
      </c>
      <c r="BO50" s="761">
        <v>0</v>
      </c>
      <c r="BP50" s="761">
        <v>0</v>
      </c>
      <c r="BQ50" s="761">
        <v>0</v>
      </c>
      <c r="BR50" s="761">
        <v>0</v>
      </c>
      <c r="BS50" s="761">
        <v>0</v>
      </c>
      <c r="BT50" s="762">
        <v>0</v>
      </c>
      <c r="BU50" s="16"/>
    </row>
    <row r="51" spans="2:73" s="17" customFormat="1" ht="15.75">
      <c r="B51" s="759" t="s">
        <v>208</v>
      </c>
      <c r="C51" s="759" t="s">
        <v>767</v>
      </c>
      <c r="D51" s="759" t="s">
        <v>776</v>
      </c>
      <c r="E51" s="759" t="s">
        <v>747</v>
      </c>
      <c r="F51" s="759" t="s">
        <v>29</v>
      </c>
      <c r="G51" s="759" t="s">
        <v>768</v>
      </c>
      <c r="H51" s="759">
        <v>2013</v>
      </c>
      <c r="I51" s="644" t="s">
        <v>568</v>
      </c>
      <c r="J51" s="644" t="s">
        <v>584</v>
      </c>
      <c r="K51" s="633"/>
      <c r="L51" s="760">
        <v>0</v>
      </c>
      <c r="M51" s="761">
        <v>0</v>
      </c>
      <c r="N51" s="761">
        <v>0.99487308099999994</v>
      </c>
      <c r="O51" s="761">
        <v>0.99487308099999994</v>
      </c>
      <c r="P51" s="761">
        <v>0.94025501700000003</v>
      </c>
      <c r="Q51" s="761">
        <v>0.75385742600000005</v>
      </c>
      <c r="R51" s="761">
        <v>0.75385742600000005</v>
      </c>
      <c r="S51" s="761">
        <v>0.75385742600000005</v>
      </c>
      <c r="T51" s="761">
        <v>0.75385742600000005</v>
      </c>
      <c r="U51" s="761">
        <v>0.75243137900000001</v>
      </c>
      <c r="V51" s="761">
        <v>0.64670740299999996</v>
      </c>
      <c r="W51" s="761">
        <v>0.64670740299999996</v>
      </c>
      <c r="X51" s="761">
        <v>0.46926954999999998</v>
      </c>
      <c r="Y51" s="761">
        <v>0.30311414599999997</v>
      </c>
      <c r="Z51" s="761">
        <v>0.30311414599999997</v>
      </c>
      <c r="AA51" s="761">
        <v>0.29714301199999998</v>
      </c>
      <c r="AB51" s="761">
        <v>0.29714301199999998</v>
      </c>
      <c r="AC51" s="761">
        <v>0.29407965699999999</v>
      </c>
      <c r="AD51" s="761">
        <v>0.25384015599999998</v>
      </c>
      <c r="AE51" s="761">
        <v>0.14899843900000001</v>
      </c>
      <c r="AF51" s="761">
        <v>0.14899843900000001</v>
      </c>
      <c r="AG51" s="761">
        <v>0.14899843900000001</v>
      </c>
      <c r="AH51" s="761">
        <v>0</v>
      </c>
      <c r="AI51" s="761">
        <v>0</v>
      </c>
      <c r="AJ51" s="761">
        <v>0</v>
      </c>
      <c r="AK51" s="761">
        <v>0</v>
      </c>
      <c r="AL51" s="761">
        <v>0</v>
      </c>
      <c r="AM51" s="761">
        <v>0</v>
      </c>
      <c r="AN51" s="761">
        <v>0</v>
      </c>
      <c r="AO51" s="762">
        <v>0</v>
      </c>
      <c r="AP51" s="633"/>
      <c r="AQ51" s="760">
        <v>0</v>
      </c>
      <c r="AR51" s="761">
        <v>0</v>
      </c>
      <c r="AS51" s="761">
        <v>14439.736668996</v>
      </c>
      <c r="AT51" s="761">
        <v>14439.736668996</v>
      </c>
      <c r="AU51" s="761">
        <v>13569.707766706</v>
      </c>
      <c r="AV51" s="761">
        <v>10600.519963184999</v>
      </c>
      <c r="AW51" s="761">
        <v>10600.519963184999</v>
      </c>
      <c r="AX51" s="761">
        <v>10600.519963184999</v>
      </c>
      <c r="AY51" s="761">
        <v>10600.519963184999</v>
      </c>
      <c r="AZ51" s="761">
        <v>10588.027790960001</v>
      </c>
      <c r="BA51" s="761">
        <v>8903.9162168179992</v>
      </c>
      <c r="BB51" s="761">
        <v>8903.9162168179992</v>
      </c>
      <c r="BC51" s="761">
        <v>7747.8434664850001</v>
      </c>
      <c r="BD51" s="761">
        <v>4981.1145497810003</v>
      </c>
      <c r="BE51" s="761">
        <v>4981.1145497810003</v>
      </c>
      <c r="BF51" s="761">
        <v>4718.2442718869997</v>
      </c>
      <c r="BG51" s="761">
        <v>4718.2442718869997</v>
      </c>
      <c r="BH51" s="761">
        <v>4684.4904425969999</v>
      </c>
      <c r="BI51" s="761">
        <v>4043.5023524029993</v>
      </c>
      <c r="BJ51" s="761">
        <v>2373.444564207</v>
      </c>
      <c r="BK51" s="761">
        <v>2373.444564207</v>
      </c>
      <c r="BL51" s="761">
        <v>2373.444564207</v>
      </c>
      <c r="BM51" s="761">
        <v>0</v>
      </c>
      <c r="BN51" s="761">
        <v>0</v>
      </c>
      <c r="BO51" s="761">
        <v>0</v>
      </c>
      <c r="BP51" s="761">
        <v>0</v>
      </c>
      <c r="BQ51" s="761">
        <v>0</v>
      </c>
      <c r="BR51" s="761">
        <v>0</v>
      </c>
      <c r="BS51" s="761">
        <v>0</v>
      </c>
      <c r="BT51" s="762">
        <v>0</v>
      </c>
      <c r="BU51" s="16"/>
    </row>
    <row r="52" spans="2:73" s="17" customFormat="1" ht="15.75">
      <c r="B52" s="759" t="s">
        <v>208</v>
      </c>
      <c r="C52" s="759" t="s">
        <v>767</v>
      </c>
      <c r="D52" s="759" t="s">
        <v>4</v>
      </c>
      <c r="E52" s="759" t="s">
        <v>747</v>
      </c>
      <c r="F52" s="759" t="s">
        <v>29</v>
      </c>
      <c r="G52" s="759" t="s">
        <v>768</v>
      </c>
      <c r="H52" s="759">
        <v>2013</v>
      </c>
      <c r="I52" s="644" t="s">
        <v>569</v>
      </c>
      <c r="J52" s="644" t="s">
        <v>584</v>
      </c>
      <c r="K52" s="633"/>
      <c r="L52" s="760">
        <v>0</v>
      </c>
      <c r="M52" s="761">
        <v>0</v>
      </c>
      <c r="N52" s="761">
        <v>1E-3</v>
      </c>
      <c r="O52" s="761">
        <v>1E-3</v>
      </c>
      <c r="P52" s="761">
        <v>1E-3</v>
      </c>
      <c r="Q52" s="761">
        <v>1E-3</v>
      </c>
      <c r="R52" s="761">
        <v>1E-3</v>
      </c>
      <c r="S52" s="761">
        <v>1E-3</v>
      </c>
      <c r="T52" s="761">
        <v>1E-3</v>
      </c>
      <c r="U52" s="761">
        <v>1E-3</v>
      </c>
      <c r="V52" s="761">
        <v>1E-3</v>
      </c>
      <c r="W52" s="761">
        <v>1E-3</v>
      </c>
      <c r="X52" s="761">
        <v>1E-3</v>
      </c>
      <c r="Y52" s="761">
        <v>1E-3</v>
      </c>
      <c r="Z52" s="761">
        <v>1E-3</v>
      </c>
      <c r="AA52" s="761">
        <v>1E-3</v>
      </c>
      <c r="AB52" s="761">
        <v>1E-3</v>
      </c>
      <c r="AC52" s="761">
        <v>1E-3</v>
      </c>
      <c r="AD52" s="761">
        <v>0</v>
      </c>
      <c r="AE52" s="761">
        <v>0</v>
      </c>
      <c r="AF52" s="761">
        <v>0</v>
      </c>
      <c r="AG52" s="761">
        <v>0</v>
      </c>
      <c r="AH52" s="761">
        <v>0</v>
      </c>
      <c r="AI52" s="761">
        <v>0</v>
      </c>
      <c r="AJ52" s="761">
        <v>0</v>
      </c>
      <c r="AK52" s="761">
        <v>0</v>
      </c>
      <c r="AL52" s="761">
        <v>0</v>
      </c>
      <c r="AM52" s="761">
        <v>0</v>
      </c>
      <c r="AN52" s="761">
        <v>0</v>
      </c>
      <c r="AO52" s="762">
        <v>0</v>
      </c>
      <c r="AP52" s="633"/>
      <c r="AQ52" s="760">
        <v>0</v>
      </c>
      <c r="AR52" s="761">
        <v>0</v>
      </c>
      <c r="AS52" s="761">
        <v>20</v>
      </c>
      <c r="AT52" s="761">
        <v>20</v>
      </c>
      <c r="AU52" s="761">
        <v>19</v>
      </c>
      <c r="AV52" s="761">
        <v>16</v>
      </c>
      <c r="AW52" s="761">
        <v>16</v>
      </c>
      <c r="AX52" s="761">
        <v>16</v>
      </c>
      <c r="AY52" s="761">
        <v>16</v>
      </c>
      <c r="AZ52" s="761">
        <v>16</v>
      </c>
      <c r="BA52" s="761">
        <v>14</v>
      </c>
      <c r="BB52" s="761">
        <v>14</v>
      </c>
      <c r="BC52" s="761">
        <v>13</v>
      </c>
      <c r="BD52" s="761">
        <v>13</v>
      </c>
      <c r="BE52" s="761">
        <v>13</v>
      </c>
      <c r="BF52" s="761">
        <v>13</v>
      </c>
      <c r="BG52" s="761">
        <v>13</v>
      </c>
      <c r="BH52" s="761">
        <v>13</v>
      </c>
      <c r="BI52" s="761">
        <v>7</v>
      </c>
      <c r="BJ52" s="761">
        <v>7</v>
      </c>
      <c r="BK52" s="761">
        <v>7</v>
      </c>
      <c r="BL52" s="761">
        <v>7</v>
      </c>
      <c r="BM52" s="761">
        <v>0</v>
      </c>
      <c r="BN52" s="761">
        <v>0</v>
      </c>
      <c r="BO52" s="761">
        <v>0</v>
      </c>
      <c r="BP52" s="761">
        <v>0</v>
      </c>
      <c r="BQ52" s="761">
        <v>0</v>
      </c>
      <c r="BR52" s="761">
        <v>0</v>
      </c>
      <c r="BS52" s="761">
        <v>0</v>
      </c>
      <c r="BT52" s="762">
        <v>0</v>
      </c>
      <c r="BU52" s="16"/>
    </row>
    <row r="53" spans="2:73">
      <c r="B53" s="759" t="s">
        <v>208</v>
      </c>
      <c r="C53" s="759" t="s">
        <v>767</v>
      </c>
      <c r="D53" s="759" t="s">
        <v>14</v>
      </c>
      <c r="E53" s="759" t="s">
        <v>747</v>
      </c>
      <c r="F53" s="759" t="s">
        <v>29</v>
      </c>
      <c r="G53" s="759" t="s">
        <v>768</v>
      </c>
      <c r="H53" s="759">
        <v>2013</v>
      </c>
      <c r="I53" s="644" t="s">
        <v>568</v>
      </c>
      <c r="J53" s="644" t="s">
        <v>584</v>
      </c>
      <c r="K53" s="633"/>
      <c r="L53" s="760">
        <v>0</v>
      </c>
      <c r="M53" s="761">
        <v>0</v>
      </c>
      <c r="N53" s="761">
        <v>9.1457985000000006E-2</v>
      </c>
      <c r="O53" s="761">
        <v>9.1457985000000006E-2</v>
      </c>
      <c r="P53" s="761">
        <v>9.1457985000000006E-2</v>
      </c>
      <c r="Q53" s="761">
        <v>8.4853762999999999E-2</v>
      </c>
      <c r="R53" s="761">
        <v>8.1551652000000002E-2</v>
      </c>
      <c r="S53" s="761">
        <v>7.8249540000000006E-2</v>
      </c>
      <c r="T53" s="761">
        <v>7.8249540000000006E-2</v>
      </c>
      <c r="U53" s="761">
        <v>7.8249540000000006E-2</v>
      </c>
      <c r="V53" s="761">
        <v>5.4940521999999999E-2</v>
      </c>
      <c r="W53" s="761">
        <v>5.4940521999999999E-2</v>
      </c>
      <c r="X53" s="761">
        <v>0</v>
      </c>
      <c r="Y53" s="761">
        <v>0</v>
      </c>
      <c r="Z53" s="761">
        <v>0</v>
      </c>
      <c r="AA53" s="761">
        <v>0</v>
      </c>
      <c r="AB53" s="761">
        <v>0</v>
      </c>
      <c r="AC53" s="761">
        <v>0</v>
      </c>
      <c r="AD53" s="761">
        <v>0</v>
      </c>
      <c r="AE53" s="761">
        <v>0</v>
      </c>
      <c r="AF53" s="761">
        <v>0</v>
      </c>
      <c r="AG53" s="761">
        <v>0</v>
      </c>
      <c r="AH53" s="761">
        <v>0</v>
      </c>
      <c r="AI53" s="761">
        <v>0</v>
      </c>
      <c r="AJ53" s="761">
        <v>0</v>
      </c>
      <c r="AK53" s="761">
        <v>0</v>
      </c>
      <c r="AL53" s="761">
        <v>0</v>
      </c>
      <c r="AM53" s="761">
        <v>0</v>
      </c>
      <c r="AN53" s="761">
        <v>0</v>
      </c>
      <c r="AO53" s="762">
        <v>0</v>
      </c>
      <c r="AP53" s="633"/>
      <c r="AQ53" s="760">
        <v>0</v>
      </c>
      <c r="AR53" s="761">
        <v>0</v>
      </c>
      <c r="AS53" s="761">
        <v>1156.0408935549999</v>
      </c>
      <c r="AT53" s="761">
        <v>1156.0408935549999</v>
      </c>
      <c r="AU53" s="761">
        <v>1156.0408935549999</v>
      </c>
      <c r="AV53" s="761">
        <v>1028.905273438</v>
      </c>
      <c r="AW53" s="761">
        <v>965.33746337900004</v>
      </c>
      <c r="AX53" s="761">
        <v>901.76968383799999</v>
      </c>
      <c r="AY53" s="761">
        <v>901.76968383799999</v>
      </c>
      <c r="AZ53" s="761">
        <v>901.76968383799999</v>
      </c>
      <c r="BA53" s="761">
        <v>453.05578613300003</v>
      </c>
      <c r="BB53" s="761">
        <v>453.05578613300003</v>
      </c>
      <c r="BC53" s="761">
        <v>0</v>
      </c>
      <c r="BD53" s="761">
        <v>0</v>
      </c>
      <c r="BE53" s="761">
        <v>0</v>
      </c>
      <c r="BF53" s="761">
        <v>0</v>
      </c>
      <c r="BG53" s="761">
        <v>0</v>
      </c>
      <c r="BH53" s="761">
        <v>0</v>
      </c>
      <c r="BI53" s="761">
        <v>0</v>
      </c>
      <c r="BJ53" s="761">
        <v>0</v>
      </c>
      <c r="BK53" s="761">
        <v>0</v>
      </c>
      <c r="BL53" s="761">
        <v>0</v>
      </c>
      <c r="BM53" s="761">
        <v>0</v>
      </c>
      <c r="BN53" s="761">
        <v>0</v>
      </c>
      <c r="BO53" s="761">
        <v>0</v>
      </c>
      <c r="BP53" s="761">
        <v>0</v>
      </c>
      <c r="BQ53" s="761">
        <v>0</v>
      </c>
      <c r="BR53" s="761">
        <v>0</v>
      </c>
      <c r="BS53" s="761">
        <v>0</v>
      </c>
      <c r="BT53" s="762">
        <v>0</v>
      </c>
    </row>
    <row r="54" spans="2:73">
      <c r="B54" s="759" t="s">
        <v>208</v>
      </c>
      <c r="C54" s="759" t="s">
        <v>777</v>
      </c>
      <c r="D54" s="759" t="s">
        <v>14</v>
      </c>
      <c r="E54" s="759" t="s">
        <v>747</v>
      </c>
      <c r="F54" s="759" t="s">
        <v>29</v>
      </c>
      <c r="G54" s="759" t="s">
        <v>768</v>
      </c>
      <c r="H54" s="759">
        <v>2013</v>
      </c>
      <c r="I54" s="644" t="s">
        <v>569</v>
      </c>
      <c r="J54" s="644" t="s">
        <v>577</v>
      </c>
      <c r="K54" s="633"/>
      <c r="L54" s="760">
        <v>0</v>
      </c>
      <c r="M54" s="761">
        <v>0</v>
      </c>
      <c r="N54" s="761">
        <v>3.5741162750000002</v>
      </c>
      <c r="O54" s="761">
        <v>3.4681465669999998</v>
      </c>
      <c r="P54" s="761">
        <v>3.4585129659999998</v>
      </c>
      <c r="Q54" s="761">
        <v>3.2854763</v>
      </c>
      <c r="R54" s="761">
        <v>3.2244272700000001</v>
      </c>
      <c r="S54" s="761">
        <v>3.1764433830000001</v>
      </c>
      <c r="T54" s="761">
        <v>3.1764433830000001</v>
      </c>
      <c r="U54" s="761">
        <v>3.1764433830000001</v>
      </c>
      <c r="V54" s="761">
        <v>2.5038643120000001</v>
      </c>
      <c r="W54" s="761">
        <v>2.5038643120000001</v>
      </c>
      <c r="X54" s="761">
        <v>1.1949999710000001</v>
      </c>
      <c r="Y54" s="761">
        <v>1.1949999710000001</v>
      </c>
      <c r="Z54" s="761">
        <v>1.1949999710000001</v>
      </c>
      <c r="AA54" s="761">
        <v>1.1949999710000001</v>
      </c>
      <c r="AB54" s="761">
        <v>0.53819999900000004</v>
      </c>
      <c r="AC54" s="761">
        <v>0</v>
      </c>
      <c r="AD54" s="761">
        <v>0</v>
      </c>
      <c r="AE54" s="761">
        <v>0</v>
      </c>
      <c r="AF54" s="761">
        <v>0</v>
      </c>
      <c r="AG54" s="761">
        <v>0</v>
      </c>
      <c r="AH54" s="761">
        <v>0</v>
      </c>
      <c r="AI54" s="761">
        <v>0</v>
      </c>
      <c r="AJ54" s="761">
        <v>0</v>
      </c>
      <c r="AK54" s="761">
        <v>0</v>
      </c>
      <c r="AL54" s="761">
        <v>0</v>
      </c>
      <c r="AM54" s="761">
        <v>0</v>
      </c>
      <c r="AN54" s="761">
        <v>0</v>
      </c>
      <c r="AO54" s="762">
        <v>0</v>
      </c>
      <c r="AP54" s="633"/>
      <c r="AQ54" s="760">
        <v>0</v>
      </c>
      <c r="AR54" s="761">
        <v>0</v>
      </c>
      <c r="AS54" s="761">
        <v>42864.087500000001</v>
      </c>
      <c r="AT54" s="761">
        <v>40800.466630000003</v>
      </c>
      <c r="AU54" s="761">
        <v>40612.865160000001</v>
      </c>
      <c r="AV54" s="761">
        <v>37272.66764</v>
      </c>
      <c r="AW54" s="761">
        <v>36099.211219999997</v>
      </c>
      <c r="AX54" s="761">
        <v>35179.52016</v>
      </c>
      <c r="AY54" s="761">
        <v>35179.52016</v>
      </c>
      <c r="AZ54" s="761">
        <v>35117.544540000003</v>
      </c>
      <c r="BA54" s="761">
        <v>22129.892210000002</v>
      </c>
      <c r="BB54" s="761">
        <v>22129.892210000002</v>
      </c>
      <c r="BC54" s="761">
        <v>9846</v>
      </c>
      <c r="BD54" s="761">
        <v>9846</v>
      </c>
      <c r="BE54" s="761">
        <v>9846</v>
      </c>
      <c r="BF54" s="761">
        <v>9846</v>
      </c>
      <c r="BG54" s="761">
        <v>4446</v>
      </c>
      <c r="BH54" s="761">
        <v>0</v>
      </c>
      <c r="BI54" s="761">
        <v>0</v>
      </c>
      <c r="BJ54" s="761">
        <v>0</v>
      </c>
      <c r="BK54" s="761">
        <v>0</v>
      </c>
      <c r="BL54" s="761">
        <v>0</v>
      </c>
      <c r="BM54" s="761">
        <v>0</v>
      </c>
      <c r="BN54" s="761">
        <v>0</v>
      </c>
      <c r="BO54" s="761">
        <v>0</v>
      </c>
      <c r="BP54" s="761">
        <v>0</v>
      </c>
      <c r="BQ54" s="761">
        <v>0</v>
      </c>
      <c r="BR54" s="761">
        <v>0</v>
      </c>
      <c r="BS54" s="761">
        <v>0</v>
      </c>
      <c r="BT54" s="762">
        <v>0</v>
      </c>
    </row>
    <row r="55" spans="2:73">
      <c r="B55" s="759" t="s">
        <v>208</v>
      </c>
      <c r="C55" s="759" t="s">
        <v>769</v>
      </c>
      <c r="D55" s="759" t="s">
        <v>778</v>
      </c>
      <c r="E55" s="759" t="s">
        <v>747</v>
      </c>
      <c r="F55" s="759" t="s">
        <v>770</v>
      </c>
      <c r="G55" s="759" t="s">
        <v>768</v>
      </c>
      <c r="H55" s="759">
        <v>2013</v>
      </c>
      <c r="I55" s="644" t="s">
        <v>568</v>
      </c>
      <c r="J55" s="644" t="s">
        <v>584</v>
      </c>
      <c r="K55" s="633"/>
      <c r="L55" s="760">
        <v>0</v>
      </c>
      <c r="M55" s="761">
        <v>0</v>
      </c>
      <c r="N55" s="761">
        <v>53.236464781999999</v>
      </c>
      <c r="O55" s="761">
        <v>53.236464781999999</v>
      </c>
      <c r="P55" s="761">
        <v>47.733893047000002</v>
      </c>
      <c r="Q55" s="761">
        <v>29.348672201999999</v>
      </c>
      <c r="R55" s="761">
        <v>9.7969856409999991</v>
      </c>
      <c r="S55" s="761">
        <v>9.7969856409999991</v>
      </c>
      <c r="T55" s="761">
        <v>9.7969856409999991</v>
      </c>
      <c r="U55" s="761">
        <v>9.7969856409999991</v>
      </c>
      <c r="V55" s="761">
        <v>9.7969856409999991</v>
      </c>
      <c r="W55" s="761">
        <v>9.7969856409999991</v>
      </c>
      <c r="X55" s="761">
        <v>9.6724379149999997</v>
      </c>
      <c r="Y55" s="761">
        <v>9.6724379149999997</v>
      </c>
      <c r="Z55" s="761">
        <v>0</v>
      </c>
      <c r="AA55" s="761">
        <v>0</v>
      </c>
      <c r="AB55" s="761">
        <v>0</v>
      </c>
      <c r="AC55" s="761">
        <v>0</v>
      </c>
      <c r="AD55" s="761">
        <v>0</v>
      </c>
      <c r="AE55" s="761">
        <v>0</v>
      </c>
      <c r="AF55" s="761">
        <v>0</v>
      </c>
      <c r="AG55" s="761">
        <v>0</v>
      </c>
      <c r="AH55" s="761">
        <v>0</v>
      </c>
      <c r="AI55" s="761">
        <v>0</v>
      </c>
      <c r="AJ55" s="761">
        <v>0</v>
      </c>
      <c r="AK55" s="761">
        <v>0</v>
      </c>
      <c r="AL55" s="761">
        <v>0</v>
      </c>
      <c r="AM55" s="761">
        <v>0</v>
      </c>
      <c r="AN55" s="761">
        <v>0</v>
      </c>
      <c r="AO55" s="762">
        <v>0</v>
      </c>
      <c r="AP55" s="633"/>
      <c r="AQ55" s="760">
        <v>0</v>
      </c>
      <c r="AR55" s="761">
        <v>0</v>
      </c>
      <c r="AS55" s="761">
        <v>175236.79528030101</v>
      </c>
      <c r="AT55" s="761">
        <v>175236.79528030101</v>
      </c>
      <c r="AU55" s="761">
        <v>156112.18586451799</v>
      </c>
      <c r="AV55" s="761">
        <v>88654.122644992007</v>
      </c>
      <c r="AW55" s="761">
        <v>29646.143528727</v>
      </c>
      <c r="AX55" s="761">
        <v>29646.143528727</v>
      </c>
      <c r="AY55" s="761">
        <v>29646.143528727</v>
      </c>
      <c r="AZ55" s="761">
        <v>29646.143528727</v>
      </c>
      <c r="BA55" s="761">
        <v>29646.143528727</v>
      </c>
      <c r="BB55" s="761">
        <v>29646.143528727</v>
      </c>
      <c r="BC55" s="761">
        <v>28516.262139546001</v>
      </c>
      <c r="BD55" s="761">
        <v>28516.262139546001</v>
      </c>
      <c r="BE55" s="761">
        <v>0</v>
      </c>
      <c r="BF55" s="761">
        <v>0</v>
      </c>
      <c r="BG55" s="761">
        <v>0</v>
      </c>
      <c r="BH55" s="761">
        <v>0</v>
      </c>
      <c r="BI55" s="761">
        <v>0</v>
      </c>
      <c r="BJ55" s="761">
        <v>0</v>
      </c>
      <c r="BK55" s="761">
        <v>0</v>
      </c>
      <c r="BL55" s="761">
        <v>0</v>
      </c>
      <c r="BM55" s="761">
        <v>0</v>
      </c>
      <c r="BN55" s="761">
        <v>0</v>
      </c>
      <c r="BO55" s="761">
        <v>0</v>
      </c>
      <c r="BP55" s="761">
        <v>0</v>
      </c>
      <c r="BQ55" s="761">
        <v>0</v>
      </c>
      <c r="BR55" s="761">
        <v>0</v>
      </c>
      <c r="BS55" s="761">
        <v>0</v>
      </c>
      <c r="BT55" s="762">
        <v>0</v>
      </c>
    </row>
    <row r="56" spans="2:73" s="777" customFormat="1">
      <c r="B56" s="766" t="s">
        <v>208</v>
      </c>
      <c r="C56" s="766" t="s">
        <v>767</v>
      </c>
      <c r="D56" s="766" t="s">
        <v>2</v>
      </c>
      <c r="E56" s="766" t="s">
        <v>747</v>
      </c>
      <c r="F56" s="766" t="s">
        <v>29</v>
      </c>
      <c r="G56" s="766" t="s">
        <v>768</v>
      </c>
      <c r="H56" s="766">
        <v>2014</v>
      </c>
      <c r="I56" s="767" t="s">
        <v>569</v>
      </c>
      <c r="J56" s="767" t="s">
        <v>584</v>
      </c>
      <c r="K56" s="768"/>
      <c r="L56" s="769">
        <v>0</v>
      </c>
      <c r="M56" s="770">
        <v>0</v>
      </c>
      <c r="N56" s="770">
        <v>0</v>
      </c>
      <c r="O56" s="770">
        <v>2.0719409899999999E-4</v>
      </c>
      <c r="P56" s="770">
        <v>2.0719409899999999E-4</v>
      </c>
      <c r="Q56" s="770">
        <v>2.0719409899999999E-4</v>
      </c>
      <c r="R56" s="770">
        <v>2.0719409899999999E-4</v>
      </c>
      <c r="S56" s="770">
        <v>0</v>
      </c>
      <c r="T56" s="770">
        <v>0</v>
      </c>
      <c r="U56" s="770">
        <v>0</v>
      </c>
      <c r="V56" s="770">
        <v>0</v>
      </c>
      <c r="W56" s="770">
        <v>0</v>
      </c>
      <c r="X56" s="770">
        <v>0</v>
      </c>
      <c r="Y56" s="770">
        <v>0</v>
      </c>
      <c r="Z56" s="770">
        <v>0</v>
      </c>
      <c r="AA56" s="770">
        <v>0</v>
      </c>
      <c r="AB56" s="770">
        <v>0</v>
      </c>
      <c r="AC56" s="770">
        <v>0</v>
      </c>
      <c r="AD56" s="770">
        <v>0</v>
      </c>
      <c r="AE56" s="770">
        <v>0</v>
      </c>
      <c r="AF56" s="770">
        <v>0</v>
      </c>
      <c r="AG56" s="770">
        <v>0</v>
      </c>
      <c r="AH56" s="770">
        <v>0</v>
      </c>
      <c r="AI56" s="770">
        <v>0</v>
      </c>
      <c r="AJ56" s="770">
        <v>0</v>
      </c>
      <c r="AK56" s="770">
        <v>0</v>
      </c>
      <c r="AL56" s="770">
        <v>0</v>
      </c>
      <c r="AM56" s="770">
        <v>0</v>
      </c>
      <c r="AN56" s="770">
        <v>0</v>
      </c>
      <c r="AO56" s="771">
        <v>0</v>
      </c>
      <c r="AP56" s="768"/>
      <c r="AQ56" s="769">
        <v>0</v>
      </c>
      <c r="AR56" s="770">
        <v>0</v>
      </c>
      <c r="AS56" s="770">
        <v>0</v>
      </c>
      <c r="AT56" s="770">
        <v>0.369439878</v>
      </c>
      <c r="AU56" s="770">
        <v>0.369439878</v>
      </c>
      <c r="AV56" s="770">
        <v>0.369439878</v>
      </c>
      <c r="AW56" s="770">
        <v>0.369439878</v>
      </c>
      <c r="AX56" s="770">
        <v>0</v>
      </c>
      <c r="AY56" s="770">
        <v>0</v>
      </c>
      <c r="AZ56" s="770">
        <v>0</v>
      </c>
      <c r="BA56" s="770">
        <v>0</v>
      </c>
      <c r="BB56" s="770">
        <v>0</v>
      </c>
      <c r="BC56" s="770">
        <v>0</v>
      </c>
      <c r="BD56" s="770">
        <v>0</v>
      </c>
      <c r="BE56" s="770">
        <v>0</v>
      </c>
      <c r="BF56" s="770">
        <v>0</v>
      </c>
      <c r="BG56" s="770">
        <v>0</v>
      </c>
      <c r="BH56" s="770">
        <v>0</v>
      </c>
      <c r="BI56" s="770">
        <v>0</v>
      </c>
      <c r="BJ56" s="770">
        <v>0</v>
      </c>
      <c r="BK56" s="770">
        <v>0</v>
      </c>
      <c r="BL56" s="770">
        <v>0</v>
      </c>
      <c r="BM56" s="770">
        <v>0</v>
      </c>
      <c r="BN56" s="770">
        <v>0</v>
      </c>
      <c r="BO56" s="770">
        <v>0</v>
      </c>
      <c r="BP56" s="770">
        <v>0</v>
      </c>
      <c r="BQ56" s="770">
        <v>0</v>
      </c>
      <c r="BR56" s="770">
        <v>0</v>
      </c>
      <c r="BS56" s="770">
        <v>0</v>
      </c>
      <c r="BT56" s="771">
        <v>0</v>
      </c>
      <c r="BU56" s="772"/>
    </row>
    <row r="57" spans="2:73">
      <c r="B57" s="759" t="s">
        <v>208</v>
      </c>
      <c r="C57" s="759" t="s">
        <v>767</v>
      </c>
      <c r="D57" s="759" t="s">
        <v>1</v>
      </c>
      <c r="E57" s="759" t="s">
        <v>747</v>
      </c>
      <c r="F57" s="759" t="s">
        <v>29</v>
      </c>
      <c r="G57" s="759" t="s">
        <v>768</v>
      </c>
      <c r="H57" s="759">
        <v>2014</v>
      </c>
      <c r="I57" s="644" t="s">
        <v>569</v>
      </c>
      <c r="J57" s="644" t="s">
        <v>584</v>
      </c>
      <c r="K57" s="633"/>
      <c r="L57" s="760">
        <v>0</v>
      </c>
      <c r="M57" s="761">
        <v>0</v>
      </c>
      <c r="N57" s="761">
        <v>0</v>
      </c>
      <c r="O57" s="761">
        <v>0.11675429700000001</v>
      </c>
      <c r="P57" s="761">
        <v>0.11675429700000001</v>
      </c>
      <c r="Q57" s="761">
        <v>0.11675429700000001</v>
      </c>
      <c r="R57" s="761">
        <v>0</v>
      </c>
      <c r="S57" s="761">
        <v>0</v>
      </c>
      <c r="T57" s="761">
        <v>0</v>
      </c>
      <c r="U57" s="761">
        <v>0</v>
      </c>
      <c r="V57" s="761">
        <v>0</v>
      </c>
      <c r="W57" s="761">
        <v>0</v>
      </c>
      <c r="X57" s="761">
        <v>0</v>
      </c>
      <c r="Y57" s="761">
        <v>0</v>
      </c>
      <c r="Z57" s="761">
        <v>0</v>
      </c>
      <c r="AA57" s="761">
        <v>0</v>
      </c>
      <c r="AB57" s="761">
        <v>0</v>
      </c>
      <c r="AC57" s="761">
        <v>0</v>
      </c>
      <c r="AD57" s="761">
        <v>0</v>
      </c>
      <c r="AE57" s="761">
        <v>0</v>
      </c>
      <c r="AF57" s="761">
        <v>0</v>
      </c>
      <c r="AG57" s="761">
        <v>0</v>
      </c>
      <c r="AH57" s="761">
        <v>0</v>
      </c>
      <c r="AI57" s="761">
        <v>0</v>
      </c>
      <c r="AJ57" s="761">
        <v>0</v>
      </c>
      <c r="AK57" s="761">
        <v>0</v>
      </c>
      <c r="AL57" s="761">
        <v>0</v>
      </c>
      <c r="AM57" s="761">
        <v>0</v>
      </c>
      <c r="AN57" s="761">
        <v>0</v>
      </c>
      <c r="AO57" s="762">
        <v>0</v>
      </c>
      <c r="AP57" s="633"/>
      <c r="AQ57" s="760">
        <v>0</v>
      </c>
      <c r="AR57" s="761">
        <v>0</v>
      </c>
      <c r="AS57" s="761">
        <v>0</v>
      </c>
      <c r="AT57" s="761">
        <v>104.40804660000001</v>
      </c>
      <c r="AU57" s="761">
        <v>104.40804660000001</v>
      </c>
      <c r="AV57" s="761">
        <v>104.40804660000001</v>
      </c>
      <c r="AW57" s="761">
        <v>0</v>
      </c>
      <c r="AX57" s="761">
        <v>0</v>
      </c>
      <c r="AY57" s="761">
        <v>0</v>
      </c>
      <c r="AZ57" s="761">
        <v>0</v>
      </c>
      <c r="BA57" s="761">
        <v>0</v>
      </c>
      <c r="BB57" s="761">
        <v>0</v>
      </c>
      <c r="BC57" s="761">
        <v>0</v>
      </c>
      <c r="BD57" s="761">
        <v>0</v>
      </c>
      <c r="BE57" s="761">
        <v>0</v>
      </c>
      <c r="BF57" s="761">
        <v>0</v>
      </c>
      <c r="BG57" s="761">
        <v>0</v>
      </c>
      <c r="BH57" s="761">
        <v>0</v>
      </c>
      <c r="BI57" s="761">
        <v>0</v>
      </c>
      <c r="BJ57" s="761">
        <v>0</v>
      </c>
      <c r="BK57" s="761">
        <v>0</v>
      </c>
      <c r="BL57" s="761">
        <v>0</v>
      </c>
      <c r="BM57" s="761">
        <v>0</v>
      </c>
      <c r="BN57" s="761">
        <v>0</v>
      </c>
      <c r="BO57" s="761">
        <v>0</v>
      </c>
      <c r="BP57" s="761">
        <v>0</v>
      </c>
      <c r="BQ57" s="761">
        <v>0</v>
      </c>
      <c r="BR57" s="761">
        <v>0</v>
      </c>
      <c r="BS57" s="761">
        <v>0</v>
      </c>
      <c r="BT57" s="762">
        <v>0</v>
      </c>
    </row>
    <row r="58" spans="2:73">
      <c r="B58" s="759" t="s">
        <v>208</v>
      </c>
      <c r="C58" s="759" t="s">
        <v>767</v>
      </c>
      <c r="D58" s="759" t="s">
        <v>1</v>
      </c>
      <c r="E58" s="759" t="s">
        <v>747</v>
      </c>
      <c r="F58" s="759" t="s">
        <v>29</v>
      </c>
      <c r="G58" s="759" t="s">
        <v>768</v>
      </c>
      <c r="H58" s="759">
        <v>2014</v>
      </c>
      <c r="I58" s="644" t="s">
        <v>569</v>
      </c>
      <c r="J58" s="644" t="s">
        <v>584</v>
      </c>
      <c r="K58" s="633"/>
      <c r="L58" s="760">
        <v>0</v>
      </c>
      <c r="M58" s="761">
        <v>0</v>
      </c>
      <c r="N58" s="761">
        <v>0</v>
      </c>
      <c r="O58" s="761">
        <v>0</v>
      </c>
      <c r="P58" s="761">
        <v>0</v>
      </c>
      <c r="Q58" s="761">
        <v>0</v>
      </c>
      <c r="R58" s="761">
        <v>0</v>
      </c>
      <c r="S58" s="761">
        <v>0</v>
      </c>
      <c r="T58" s="761">
        <v>0</v>
      </c>
      <c r="U58" s="761">
        <v>0</v>
      </c>
      <c r="V58" s="761">
        <v>0</v>
      </c>
      <c r="W58" s="761">
        <v>0</v>
      </c>
      <c r="X58" s="761">
        <v>0</v>
      </c>
      <c r="Y58" s="761">
        <v>0</v>
      </c>
      <c r="Z58" s="761">
        <v>0</v>
      </c>
      <c r="AA58" s="761">
        <v>0</v>
      </c>
      <c r="AB58" s="761">
        <v>0</v>
      </c>
      <c r="AC58" s="761">
        <v>0</v>
      </c>
      <c r="AD58" s="761">
        <v>0</v>
      </c>
      <c r="AE58" s="761">
        <v>0</v>
      </c>
      <c r="AF58" s="761">
        <v>0</v>
      </c>
      <c r="AG58" s="761">
        <v>0</v>
      </c>
      <c r="AH58" s="761">
        <v>0</v>
      </c>
      <c r="AI58" s="761">
        <v>0</v>
      </c>
      <c r="AJ58" s="761">
        <v>0</v>
      </c>
      <c r="AK58" s="761">
        <v>0</v>
      </c>
      <c r="AL58" s="761">
        <v>0</v>
      </c>
      <c r="AM58" s="761">
        <v>0</v>
      </c>
      <c r="AN58" s="761">
        <v>0</v>
      </c>
      <c r="AO58" s="762">
        <v>0</v>
      </c>
      <c r="AP58" s="633"/>
      <c r="AQ58" s="760">
        <v>0</v>
      </c>
      <c r="AR58" s="761">
        <v>0</v>
      </c>
      <c r="AS58" s="761">
        <v>0</v>
      </c>
      <c r="AT58" s="761">
        <v>0</v>
      </c>
      <c r="AU58" s="761">
        <v>0</v>
      </c>
      <c r="AV58" s="761">
        <v>0</v>
      </c>
      <c r="AW58" s="761">
        <v>0</v>
      </c>
      <c r="AX58" s="761">
        <v>0</v>
      </c>
      <c r="AY58" s="761">
        <v>0</v>
      </c>
      <c r="AZ58" s="761">
        <v>0</v>
      </c>
      <c r="BA58" s="761">
        <v>0</v>
      </c>
      <c r="BB58" s="761">
        <v>0</v>
      </c>
      <c r="BC58" s="761">
        <v>0</v>
      </c>
      <c r="BD58" s="761">
        <v>0</v>
      </c>
      <c r="BE58" s="761">
        <v>0</v>
      </c>
      <c r="BF58" s="761">
        <v>0</v>
      </c>
      <c r="BG58" s="761">
        <v>0</v>
      </c>
      <c r="BH58" s="761">
        <v>0</v>
      </c>
      <c r="BI58" s="761">
        <v>0</v>
      </c>
      <c r="BJ58" s="761">
        <v>0</v>
      </c>
      <c r="BK58" s="761">
        <v>0</v>
      </c>
      <c r="BL58" s="761">
        <v>0</v>
      </c>
      <c r="BM58" s="761">
        <v>0</v>
      </c>
      <c r="BN58" s="761">
        <v>0</v>
      </c>
      <c r="BO58" s="761">
        <v>0</v>
      </c>
      <c r="BP58" s="761">
        <v>0</v>
      </c>
      <c r="BQ58" s="761">
        <v>0</v>
      </c>
      <c r="BR58" s="761">
        <v>0</v>
      </c>
      <c r="BS58" s="761">
        <v>0</v>
      </c>
      <c r="BT58" s="762">
        <v>0</v>
      </c>
    </row>
    <row r="59" spans="2:73">
      <c r="B59" s="759" t="s">
        <v>208</v>
      </c>
      <c r="C59" s="759" t="s">
        <v>767</v>
      </c>
      <c r="D59" s="759" t="s">
        <v>1</v>
      </c>
      <c r="E59" s="759" t="s">
        <v>747</v>
      </c>
      <c r="F59" s="759" t="s">
        <v>29</v>
      </c>
      <c r="G59" s="759" t="s">
        <v>768</v>
      </c>
      <c r="H59" s="759">
        <v>2014</v>
      </c>
      <c r="I59" s="644" t="s">
        <v>569</v>
      </c>
      <c r="J59" s="644" t="s">
        <v>584</v>
      </c>
      <c r="K59" s="633"/>
      <c r="L59" s="760">
        <v>0</v>
      </c>
      <c r="M59" s="761">
        <v>0</v>
      </c>
      <c r="N59" s="761">
        <v>0</v>
      </c>
      <c r="O59" s="761">
        <v>0.975157276134761</v>
      </c>
      <c r="P59" s="761">
        <v>0.975157276134761</v>
      </c>
      <c r="Q59" s="761">
        <v>0.975157276134761</v>
      </c>
      <c r="R59" s="761">
        <v>0.975157276134761</v>
      </c>
      <c r="S59" s="761">
        <v>0</v>
      </c>
      <c r="T59" s="761">
        <v>0</v>
      </c>
      <c r="U59" s="761">
        <v>0</v>
      </c>
      <c r="V59" s="761">
        <v>0</v>
      </c>
      <c r="W59" s="761">
        <v>0</v>
      </c>
      <c r="X59" s="761">
        <v>0</v>
      </c>
      <c r="Y59" s="761">
        <v>0</v>
      </c>
      <c r="Z59" s="761">
        <v>0</v>
      </c>
      <c r="AA59" s="761">
        <v>0</v>
      </c>
      <c r="AB59" s="761">
        <v>0</v>
      </c>
      <c r="AC59" s="761">
        <v>0</v>
      </c>
      <c r="AD59" s="761">
        <v>0</v>
      </c>
      <c r="AE59" s="761">
        <v>0</v>
      </c>
      <c r="AF59" s="761">
        <v>0</v>
      </c>
      <c r="AG59" s="761">
        <v>0</v>
      </c>
      <c r="AH59" s="761">
        <v>0</v>
      </c>
      <c r="AI59" s="761">
        <v>0</v>
      </c>
      <c r="AJ59" s="761">
        <v>0</v>
      </c>
      <c r="AK59" s="761">
        <v>0</v>
      </c>
      <c r="AL59" s="761">
        <v>0</v>
      </c>
      <c r="AM59" s="761">
        <v>0</v>
      </c>
      <c r="AN59" s="761">
        <v>0</v>
      </c>
      <c r="AO59" s="762">
        <v>0</v>
      </c>
      <c r="AP59" s="633"/>
      <c r="AQ59" s="760">
        <v>0</v>
      </c>
      <c r="AR59" s="761">
        <v>0</v>
      </c>
      <c r="AS59" s="761">
        <v>0</v>
      </c>
      <c r="AT59" s="761">
        <v>7060.6931183667984</v>
      </c>
      <c r="AU59" s="761">
        <v>7060.6931183667984</v>
      </c>
      <c r="AV59" s="761">
        <v>7060.6931183667984</v>
      </c>
      <c r="AW59" s="761">
        <v>7060.6931183667984</v>
      </c>
      <c r="AX59" s="761">
        <v>0</v>
      </c>
      <c r="AY59" s="761">
        <v>0</v>
      </c>
      <c r="AZ59" s="761">
        <v>0</v>
      </c>
      <c r="BA59" s="761">
        <v>0</v>
      </c>
      <c r="BB59" s="761">
        <v>0</v>
      </c>
      <c r="BC59" s="761">
        <v>0</v>
      </c>
      <c r="BD59" s="761">
        <v>0</v>
      </c>
      <c r="BE59" s="761">
        <v>0</v>
      </c>
      <c r="BF59" s="761">
        <v>0</v>
      </c>
      <c r="BG59" s="761">
        <v>0</v>
      </c>
      <c r="BH59" s="761">
        <v>0</v>
      </c>
      <c r="BI59" s="761">
        <v>0</v>
      </c>
      <c r="BJ59" s="761">
        <v>0</v>
      </c>
      <c r="BK59" s="761">
        <v>0</v>
      </c>
      <c r="BL59" s="761">
        <v>0</v>
      </c>
      <c r="BM59" s="761">
        <v>0</v>
      </c>
      <c r="BN59" s="761">
        <v>0</v>
      </c>
      <c r="BO59" s="761">
        <v>0</v>
      </c>
      <c r="BP59" s="761">
        <v>0</v>
      </c>
      <c r="BQ59" s="761">
        <v>0</v>
      </c>
      <c r="BR59" s="761">
        <v>0</v>
      </c>
      <c r="BS59" s="761">
        <v>0</v>
      </c>
      <c r="BT59" s="762">
        <v>0</v>
      </c>
    </row>
    <row r="60" spans="2:73" ht="15.75">
      <c r="B60" s="759" t="s">
        <v>208</v>
      </c>
      <c r="C60" s="759" t="s">
        <v>767</v>
      </c>
      <c r="D60" s="759" t="s">
        <v>1</v>
      </c>
      <c r="E60" s="759" t="s">
        <v>747</v>
      </c>
      <c r="F60" s="759" t="s">
        <v>29</v>
      </c>
      <c r="G60" s="759" t="s">
        <v>768</v>
      </c>
      <c r="H60" s="759">
        <v>2014</v>
      </c>
      <c r="I60" s="644" t="s">
        <v>569</v>
      </c>
      <c r="J60" s="644" t="s">
        <v>584</v>
      </c>
      <c r="K60" s="633"/>
      <c r="L60" s="760">
        <v>0</v>
      </c>
      <c r="M60" s="761">
        <v>0</v>
      </c>
      <c r="N60" s="761">
        <v>0</v>
      </c>
      <c r="O60" s="761">
        <v>1.5602843347195228</v>
      </c>
      <c r="P60" s="761">
        <v>1.5602843347195228</v>
      </c>
      <c r="Q60" s="761">
        <v>1.5602843347195228</v>
      </c>
      <c r="R60" s="761">
        <v>1.5602843347195228</v>
      </c>
      <c r="S60" s="761">
        <v>1.5602843347195228</v>
      </c>
      <c r="T60" s="761">
        <v>0</v>
      </c>
      <c r="U60" s="761">
        <v>0</v>
      </c>
      <c r="V60" s="761">
        <v>0</v>
      </c>
      <c r="W60" s="761">
        <v>0</v>
      </c>
      <c r="X60" s="761">
        <v>0</v>
      </c>
      <c r="Y60" s="761">
        <v>0</v>
      </c>
      <c r="Z60" s="761">
        <v>0</v>
      </c>
      <c r="AA60" s="761">
        <v>0</v>
      </c>
      <c r="AB60" s="761">
        <v>0</v>
      </c>
      <c r="AC60" s="761">
        <v>0</v>
      </c>
      <c r="AD60" s="761">
        <v>0</v>
      </c>
      <c r="AE60" s="761">
        <v>0</v>
      </c>
      <c r="AF60" s="761">
        <v>0</v>
      </c>
      <c r="AG60" s="761">
        <v>0</v>
      </c>
      <c r="AH60" s="761">
        <v>0</v>
      </c>
      <c r="AI60" s="761">
        <v>0</v>
      </c>
      <c r="AJ60" s="761">
        <v>0</v>
      </c>
      <c r="AK60" s="761">
        <v>0</v>
      </c>
      <c r="AL60" s="761">
        <v>0</v>
      </c>
      <c r="AM60" s="761">
        <v>0</v>
      </c>
      <c r="AN60" s="761">
        <v>0</v>
      </c>
      <c r="AO60" s="762">
        <v>0</v>
      </c>
      <c r="AP60" s="633"/>
      <c r="AQ60" s="760">
        <v>0</v>
      </c>
      <c r="AR60" s="761">
        <v>0</v>
      </c>
      <c r="AS60" s="761">
        <v>0</v>
      </c>
      <c r="AT60" s="761">
        <v>10616.768154433814</v>
      </c>
      <c r="AU60" s="761">
        <v>10616.768154433814</v>
      </c>
      <c r="AV60" s="761">
        <v>10616.768154433814</v>
      </c>
      <c r="AW60" s="761">
        <v>10616.768154433814</v>
      </c>
      <c r="AX60" s="761">
        <v>10616.768154433814</v>
      </c>
      <c r="AY60" s="761">
        <v>0</v>
      </c>
      <c r="AZ60" s="761">
        <v>0</v>
      </c>
      <c r="BA60" s="761">
        <v>0</v>
      </c>
      <c r="BB60" s="761">
        <v>0</v>
      </c>
      <c r="BC60" s="761">
        <v>0</v>
      </c>
      <c r="BD60" s="761">
        <v>0</v>
      </c>
      <c r="BE60" s="761">
        <v>0</v>
      </c>
      <c r="BF60" s="761">
        <v>0</v>
      </c>
      <c r="BG60" s="761">
        <v>0</v>
      </c>
      <c r="BH60" s="761">
        <v>0</v>
      </c>
      <c r="BI60" s="761">
        <v>0</v>
      </c>
      <c r="BJ60" s="761">
        <v>0</v>
      </c>
      <c r="BK60" s="761">
        <v>0</v>
      </c>
      <c r="BL60" s="761">
        <v>0</v>
      </c>
      <c r="BM60" s="761">
        <v>0</v>
      </c>
      <c r="BN60" s="761">
        <v>0</v>
      </c>
      <c r="BO60" s="761">
        <v>0</v>
      </c>
      <c r="BP60" s="761">
        <v>0</v>
      </c>
      <c r="BQ60" s="761">
        <v>0</v>
      </c>
      <c r="BR60" s="761">
        <v>0</v>
      </c>
      <c r="BS60" s="761">
        <v>0</v>
      </c>
      <c r="BT60" s="762">
        <v>0</v>
      </c>
      <c r="BU60" s="163"/>
    </row>
    <row r="61" spans="2:73">
      <c r="B61" s="759" t="s">
        <v>208</v>
      </c>
      <c r="C61" s="759" t="s">
        <v>767</v>
      </c>
      <c r="D61" s="759" t="s">
        <v>5</v>
      </c>
      <c r="E61" s="759" t="s">
        <v>747</v>
      </c>
      <c r="F61" s="759" t="s">
        <v>29</v>
      </c>
      <c r="G61" s="759" t="s">
        <v>768</v>
      </c>
      <c r="H61" s="759">
        <v>2014</v>
      </c>
      <c r="I61" s="644" t="s">
        <v>569</v>
      </c>
      <c r="J61" s="644" t="s">
        <v>584</v>
      </c>
      <c r="K61" s="633"/>
      <c r="L61" s="760">
        <v>0</v>
      </c>
      <c r="M61" s="761">
        <v>0</v>
      </c>
      <c r="N61" s="761">
        <v>0</v>
      </c>
      <c r="O61" s="761">
        <v>6.7605220050000003</v>
      </c>
      <c r="P61" s="761">
        <v>5.9012019860000002</v>
      </c>
      <c r="Q61" s="761">
        <v>5.4533719730000003</v>
      </c>
      <c r="R61" s="761">
        <v>5.4533719730000003</v>
      </c>
      <c r="S61" s="761">
        <v>5.4533719730000003</v>
      </c>
      <c r="T61" s="761">
        <v>5.4533719730000003</v>
      </c>
      <c r="U61" s="761">
        <v>5.4533719730000003</v>
      </c>
      <c r="V61" s="761">
        <v>5.4492933929999996</v>
      </c>
      <c r="W61" s="761">
        <v>5.4492933929999996</v>
      </c>
      <c r="X61" s="761">
        <v>5.0872942380000001</v>
      </c>
      <c r="Y61" s="761">
        <v>4.6297501749999999</v>
      </c>
      <c r="Z61" s="761">
        <v>3.9218252769999995</v>
      </c>
      <c r="AA61" s="761">
        <v>3.9218252769999995</v>
      </c>
      <c r="AB61" s="761">
        <v>3.9029535360000001</v>
      </c>
      <c r="AC61" s="761">
        <v>3.9029535360000001</v>
      </c>
      <c r="AD61" s="761">
        <v>3.894981483</v>
      </c>
      <c r="AE61" s="761">
        <v>3.166364052</v>
      </c>
      <c r="AF61" s="761">
        <v>3.166364052</v>
      </c>
      <c r="AG61" s="761">
        <v>3.166364052</v>
      </c>
      <c r="AH61" s="761">
        <v>3.166364052</v>
      </c>
      <c r="AI61" s="761">
        <v>0</v>
      </c>
      <c r="AJ61" s="761">
        <v>0</v>
      </c>
      <c r="AK61" s="761">
        <v>0</v>
      </c>
      <c r="AL61" s="761">
        <v>0</v>
      </c>
      <c r="AM61" s="761">
        <v>0</v>
      </c>
      <c r="AN61" s="761">
        <v>0</v>
      </c>
      <c r="AO61" s="762">
        <v>0</v>
      </c>
      <c r="AP61" s="633"/>
      <c r="AQ61" s="760">
        <v>0</v>
      </c>
      <c r="AR61" s="761">
        <v>0</v>
      </c>
      <c r="AS61" s="761">
        <v>0</v>
      </c>
      <c r="AT61" s="761">
        <v>103300.35219999999</v>
      </c>
      <c r="AU61" s="761">
        <v>89611.964340000006</v>
      </c>
      <c r="AV61" s="761">
        <v>82478.334510000001</v>
      </c>
      <c r="AW61" s="761">
        <v>82478.334510000001</v>
      </c>
      <c r="AX61" s="761">
        <v>82478.334510000001</v>
      </c>
      <c r="AY61" s="761">
        <v>82478.334510000001</v>
      </c>
      <c r="AZ61" s="761">
        <v>82478.334510000001</v>
      </c>
      <c r="BA61" s="761">
        <v>82442.606140000004</v>
      </c>
      <c r="BB61" s="761">
        <v>82442.606140000004</v>
      </c>
      <c r="BC61" s="761">
        <v>76676.203949999996</v>
      </c>
      <c r="BD61" s="761">
        <v>74543.871939999997</v>
      </c>
      <c r="BE61" s="761">
        <v>63034.92136</v>
      </c>
      <c r="BF61" s="761">
        <v>63034.92136</v>
      </c>
      <c r="BG61" s="761">
        <v>62132.266710000004</v>
      </c>
      <c r="BH61" s="761">
        <v>62132.266710000004</v>
      </c>
      <c r="BI61" s="761">
        <v>62044.425969999997</v>
      </c>
      <c r="BJ61" s="761">
        <v>50438.042099999999</v>
      </c>
      <c r="BK61" s="761">
        <v>50438.042099999999</v>
      </c>
      <c r="BL61" s="761">
        <v>50438.042099999999</v>
      </c>
      <c r="BM61" s="761">
        <v>50438.042099999999</v>
      </c>
      <c r="BN61" s="761">
        <v>0</v>
      </c>
      <c r="BO61" s="761">
        <v>0</v>
      </c>
      <c r="BP61" s="761">
        <v>0</v>
      </c>
      <c r="BQ61" s="761">
        <v>0</v>
      </c>
      <c r="BR61" s="761">
        <v>0</v>
      </c>
      <c r="BS61" s="761">
        <v>0</v>
      </c>
      <c r="BT61" s="762">
        <v>0</v>
      </c>
    </row>
    <row r="62" spans="2:73">
      <c r="B62" s="759" t="s">
        <v>208</v>
      </c>
      <c r="C62" s="759" t="s">
        <v>767</v>
      </c>
      <c r="D62" s="759" t="s">
        <v>4</v>
      </c>
      <c r="E62" s="759" t="s">
        <v>747</v>
      </c>
      <c r="F62" s="759" t="s">
        <v>29</v>
      </c>
      <c r="G62" s="759" t="s">
        <v>768</v>
      </c>
      <c r="H62" s="759">
        <v>2014</v>
      </c>
      <c r="I62" s="644" t="s">
        <v>569</v>
      </c>
      <c r="J62" s="644" t="s">
        <v>584</v>
      </c>
      <c r="K62" s="633"/>
      <c r="L62" s="760">
        <v>0</v>
      </c>
      <c r="M62" s="761">
        <v>0</v>
      </c>
      <c r="N62" s="761">
        <v>0</v>
      </c>
      <c r="O62" s="761">
        <v>1.7705884730000001</v>
      </c>
      <c r="P62" s="761">
        <v>1.6683144809999999</v>
      </c>
      <c r="Q62" s="761">
        <v>1.6189186820000001</v>
      </c>
      <c r="R62" s="761">
        <v>1.6189186820000001</v>
      </c>
      <c r="S62" s="761">
        <v>1.6189186820000001</v>
      </c>
      <c r="T62" s="761">
        <v>1.6189186820000001</v>
      </c>
      <c r="U62" s="761">
        <v>1.6189186820000001</v>
      </c>
      <c r="V62" s="761">
        <v>1.6142028239999999</v>
      </c>
      <c r="W62" s="761">
        <v>1.6142028239999999</v>
      </c>
      <c r="X62" s="761">
        <v>1.421955809</v>
      </c>
      <c r="Y62" s="761">
        <v>1.036152218</v>
      </c>
      <c r="Z62" s="761">
        <v>1.036126681</v>
      </c>
      <c r="AA62" s="761">
        <v>1.036126681</v>
      </c>
      <c r="AB62" s="761">
        <v>1.0340785480000001</v>
      </c>
      <c r="AC62" s="761">
        <v>1.0340785480000001</v>
      </c>
      <c r="AD62" s="761">
        <v>1.032294163</v>
      </c>
      <c r="AE62" s="761">
        <v>0.46518151400000002</v>
      </c>
      <c r="AF62" s="761">
        <v>0.46518151400000002</v>
      </c>
      <c r="AG62" s="761">
        <v>0.46518151400000002</v>
      </c>
      <c r="AH62" s="761">
        <v>0.46518151400000002</v>
      </c>
      <c r="AI62" s="761">
        <v>0</v>
      </c>
      <c r="AJ62" s="761">
        <v>0</v>
      </c>
      <c r="AK62" s="761">
        <v>0</v>
      </c>
      <c r="AL62" s="761">
        <v>0</v>
      </c>
      <c r="AM62" s="761">
        <v>0</v>
      </c>
      <c r="AN62" s="761">
        <v>0</v>
      </c>
      <c r="AO62" s="762">
        <v>0</v>
      </c>
      <c r="AP62" s="633"/>
      <c r="AQ62" s="760">
        <v>0</v>
      </c>
      <c r="AR62" s="761">
        <v>0</v>
      </c>
      <c r="AS62" s="761">
        <v>0</v>
      </c>
      <c r="AT62" s="761">
        <v>23666.12501</v>
      </c>
      <c r="AU62" s="761">
        <v>22036.969349999999</v>
      </c>
      <c r="AV62" s="761">
        <v>21250.127619999999</v>
      </c>
      <c r="AW62" s="761">
        <v>21250.127619999999</v>
      </c>
      <c r="AX62" s="761">
        <v>21250.127619999999</v>
      </c>
      <c r="AY62" s="761">
        <v>21250.127619999999</v>
      </c>
      <c r="AZ62" s="761">
        <v>21250.127619999999</v>
      </c>
      <c r="BA62" s="761">
        <v>21208.816699999999</v>
      </c>
      <c r="BB62" s="761">
        <v>21208.816699999999</v>
      </c>
      <c r="BC62" s="761">
        <v>18146.451509999999</v>
      </c>
      <c r="BD62" s="761">
        <v>16773.04623</v>
      </c>
      <c r="BE62" s="761">
        <v>16562.594929999999</v>
      </c>
      <c r="BF62" s="761">
        <v>16562.594929999999</v>
      </c>
      <c r="BG62" s="761">
        <v>16463.410629999998</v>
      </c>
      <c r="BH62" s="761">
        <v>16463.410629999998</v>
      </c>
      <c r="BI62" s="761">
        <v>16443.749230000001</v>
      </c>
      <c r="BJ62" s="761">
        <v>7410.0275259999999</v>
      </c>
      <c r="BK62" s="761">
        <v>7410.0275259999999</v>
      </c>
      <c r="BL62" s="761">
        <v>7410.0275259999999</v>
      </c>
      <c r="BM62" s="761">
        <v>7410.0275259999999</v>
      </c>
      <c r="BN62" s="761">
        <v>0</v>
      </c>
      <c r="BO62" s="761">
        <v>0</v>
      </c>
      <c r="BP62" s="761">
        <v>0</v>
      </c>
      <c r="BQ62" s="761">
        <v>0</v>
      </c>
      <c r="BR62" s="761">
        <v>0</v>
      </c>
      <c r="BS62" s="761">
        <v>0</v>
      </c>
      <c r="BT62" s="762">
        <v>0</v>
      </c>
    </row>
    <row r="63" spans="2:73">
      <c r="B63" s="759" t="s">
        <v>208</v>
      </c>
      <c r="C63" s="759" t="s">
        <v>769</v>
      </c>
      <c r="D63" s="759" t="s">
        <v>21</v>
      </c>
      <c r="E63" s="759" t="s">
        <v>747</v>
      </c>
      <c r="F63" s="759" t="s">
        <v>779</v>
      </c>
      <c r="G63" s="759" t="s">
        <v>768</v>
      </c>
      <c r="H63" s="759">
        <v>2014</v>
      </c>
      <c r="I63" s="644" t="s">
        <v>569</v>
      </c>
      <c r="J63" s="644" t="s">
        <v>584</v>
      </c>
      <c r="K63" s="633"/>
      <c r="L63" s="760">
        <v>0</v>
      </c>
      <c r="M63" s="761">
        <v>0</v>
      </c>
      <c r="N63" s="761">
        <v>0</v>
      </c>
      <c r="O63" s="761">
        <v>15.35525052</v>
      </c>
      <c r="P63" s="761">
        <v>15.165059469999999</v>
      </c>
      <c r="Q63" s="761">
        <v>14.210945690000001</v>
      </c>
      <c r="R63" s="761">
        <v>10.66641531</v>
      </c>
      <c r="S63" s="761">
        <v>10.66641531</v>
      </c>
      <c r="T63" s="761">
        <v>10.66641531</v>
      </c>
      <c r="U63" s="761">
        <v>10.66641531</v>
      </c>
      <c r="V63" s="761">
        <v>10.66641531</v>
      </c>
      <c r="W63" s="761">
        <v>10.66641531</v>
      </c>
      <c r="X63" s="761">
        <v>10.66641531</v>
      </c>
      <c r="Y63" s="761">
        <v>10.66641531</v>
      </c>
      <c r="Z63" s="761">
        <v>9.3498307440000001</v>
      </c>
      <c r="AA63" s="761">
        <v>0</v>
      </c>
      <c r="AB63" s="761">
        <v>0</v>
      </c>
      <c r="AC63" s="761">
        <v>0</v>
      </c>
      <c r="AD63" s="761">
        <v>0</v>
      </c>
      <c r="AE63" s="761">
        <v>0</v>
      </c>
      <c r="AF63" s="761">
        <v>0</v>
      </c>
      <c r="AG63" s="761">
        <v>0</v>
      </c>
      <c r="AH63" s="761">
        <v>0</v>
      </c>
      <c r="AI63" s="761">
        <v>0</v>
      </c>
      <c r="AJ63" s="761">
        <v>0</v>
      </c>
      <c r="AK63" s="761">
        <v>0</v>
      </c>
      <c r="AL63" s="761">
        <v>0</v>
      </c>
      <c r="AM63" s="761">
        <v>0</v>
      </c>
      <c r="AN63" s="761">
        <v>0</v>
      </c>
      <c r="AO63" s="762">
        <v>0</v>
      </c>
      <c r="AP63" s="633"/>
      <c r="AQ63" s="760">
        <v>0</v>
      </c>
      <c r="AR63" s="761">
        <v>0</v>
      </c>
      <c r="AS63" s="761">
        <v>0</v>
      </c>
      <c r="AT63" s="761">
        <v>52904.290760000004</v>
      </c>
      <c r="AU63" s="761">
        <v>52159.344129999998</v>
      </c>
      <c r="AV63" s="761">
        <v>48756.82748</v>
      </c>
      <c r="AW63" s="761">
        <v>36830.740850000002</v>
      </c>
      <c r="AX63" s="761">
        <v>36830.740850000002</v>
      </c>
      <c r="AY63" s="761">
        <v>36830.740850000002</v>
      </c>
      <c r="AZ63" s="761">
        <v>36830.740850000002</v>
      </c>
      <c r="BA63" s="761">
        <v>36830.740850000002</v>
      </c>
      <c r="BB63" s="761">
        <v>36830.740850000002</v>
      </c>
      <c r="BC63" s="761">
        <v>36830.740850000002</v>
      </c>
      <c r="BD63" s="761">
        <v>36830.740850000002</v>
      </c>
      <c r="BE63" s="761">
        <v>31942.319289999999</v>
      </c>
      <c r="BF63" s="761">
        <v>0</v>
      </c>
      <c r="BG63" s="761">
        <v>0</v>
      </c>
      <c r="BH63" s="761">
        <v>0</v>
      </c>
      <c r="BI63" s="761">
        <v>0</v>
      </c>
      <c r="BJ63" s="761">
        <v>0</v>
      </c>
      <c r="BK63" s="761">
        <v>0</v>
      </c>
      <c r="BL63" s="761">
        <v>0</v>
      </c>
      <c r="BM63" s="761">
        <v>0</v>
      </c>
      <c r="BN63" s="761">
        <v>0</v>
      </c>
      <c r="BO63" s="761">
        <v>0</v>
      </c>
      <c r="BP63" s="761">
        <v>0</v>
      </c>
      <c r="BQ63" s="761">
        <v>0</v>
      </c>
      <c r="BR63" s="761">
        <v>0</v>
      </c>
      <c r="BS63" s="761">
        <v>0</v>
      </c>
      <c r="BT63" s="762">
        <v>0</v>
      </c>
    </row>
    <row r="64" spans="2:73">
      <c r="B64" s="759" t="s">
        <v>208</v>
      </c>
      <c r="C64" s="759" t="s">
        <v>777</v>
      </c>
      <c r="D64" s="759" t="s">
        <v>14</v>
      </c>
      <c r="E64" s="759" t="s">
        <v>747</v>
      </c>
      <c r="F64" s="759" t="s">
        <v>29</v>
      </c>
      <c r="G64" s="759" t="s">
        <v>768</v>
      </c>
      <c r="H64" s="759">
        <v>2014</v>
      </c>
      <c r="I64" s="644" t="s">
        <v>569</v>
      </c>
      <c r="J64" s="644" t="s">
        <v>584</v>
      </c>
      <c r="K64" s="633"/>
      <c r="L64" s="760">
        <v>0</v>
      </c>
      <c r="M64" s="761">
        <v>0</v>
      </c>
      <c r="N64" s="761">
        <v>0</v>
      </c>
      <c r="O64" s="761">
        <v>7.4468560220000004</v>
      </c>
      <c r="P64" s="761">
        <v>7.4389760010000003</v>
      </c>
      <c r="Q64" s="761">
        <v>7.0080603950000002</v>
      </c>
      <c r="R64" s="761">
        <v>6.8241226619999997</v>
      </c>
      <c r="S64" s="761">
        <v>6.6365213509999998</v>
      </c>
      <c r="T64" s="761">
        <v>6.6365213509999998</v>
      </c>
      <c r="U64" s="761">
        <v>6.4708146129999999</v>
      </c>
      <c r="V64" s="761">
        <v>6.4708146129999999</v>
      </c>
      <c r="W64" s="761">
        <v>4.7660564059999997</v>
      </c>
      <c r="X64" s="761">
        <v>4.7660564059999997</v>
      </c>
      <c r="Y64" s="761">
        <v>0.758031236</v>
      </c>
      <c r="Z64" s="761">
        <v>0.758031236</v>
      </c>
      <c r="AA64" s="761">
        <v>0.758031236</v>
      </c>
      <c r="AB64" s="761">
        <v>0.758031236</v>
      </c>
      <c r="AC64" s="761">
        <v>0.59383124300000001</v>
      </c>
      <c r="AD64" s="761">
        <v>0</v>
      </c>
      <c r="AE64" s="761">
        <v>0</v>
      </c>
      <c r="AF64" s="761">
        <v>0</v>
      </c>
      <c r="AG64" s="761">
        <v>0</v>
      </c>
      <c r="AH64" s="761">
        <v>0</v>
      </c>
      <c r="AI64" s="761">
        <v>0</v>
      </c>
      <c r="AJ64" s="761">
        <v>0</v>
      </c>
      <c r="AK64" s="761">
        <v>0</v>
      </c>
      <c r="AL64" s="761">
        <v>0</v>
      </c>
      <c r="AM64" s="761">
        <v>0</v>
      </c>
      <c r="AN64" s="761">
        <v>0</v>
      </c>
      <c r="AO64" s="762">
        <v>0</v>
      </c>
      <c r="AP64" s="633"/>
      <c r="AQ64" s="760">
        <v>0</v>
      </c>
      <c r="AR64" s="761">
        <v>0</v>
      </c>
      <c r="AS64" s="761">
        <v>0</v>
      </c>
      <c r="AT64" s="761">
        <v>91975.496710000007</v>
      </c>
      <c r="AU64" s="761">
        <v>91822.043600000005</v>
      </c>
      <c r="AV64" s="761">
        <v>83543.472640000007</v>
      </c>
      <c r="AW64" s="761">
        <v>80018.000490000006</v>
      </c>
      <c r="AX64" s="761">
        <v>76421.368730000002</v>
      </c>
      <c r="AY64" s="761">
        <v>76421.368730000002</v>
      </c>
      <c r="AZ64" s="761">
        <v>73242.504719999997</v>
      </c>
      <c r="BA64" s="761">
        <v>73242.504719999997</v>
      </c>
      <c r="BB64" s="761">
        <v>40493.823400000001</v>
      </c>
      <c r="BC64" s="761">
        <v>40493.823400000001</v>
      </c>
      <c r="BD64" s="761">
        <v>6255.5625</v>
      </c>
      <c r="BE64" s="761">
        <v>6255.5625</v>
      </c>
      <c r="BF64" s="761">
        <v>6255.5625</v>
      </c>
      <c r="BG64" s="761">
        <v>6255.5625</v>
      </c>
      <c r="BH64" s="761">
        <v>4905.5625</v>
      </c>
      <c r="BI64" s="761">
        <v>0</v>
      </c>
      <c r="BJ64" s="761">
        <v>0</v>
      </c>
      <c r="BK64" s="761">
        <v>0</v>
      </c>
      <c r="BL64" s="761">
        <v>0</v>
      </c>
      <c r="BM64" s="761">
        <v>0</v>
      </c>
      <c r="BN64" s="761">
        <v>0</v>
      </c>
      <c r="BO64" s="761">
        <v>0</v>
      </c>
      <c r="BP64" s="761">
        <v>0</v>
      </c>
      <c r="BQ64" s="761">
        <v>0</v>
      </c>
      <c r="BR64" s="761">
        <v>0</v>
      </c>
      <c r="BS64" s="761">
        <v>0</v>
      </c>
      <c r="BT64" s="762">
        <v>0</v>
      </c>
    </row>
    <row r="65" spans="2:73">
      <c r="B65" s="759" t="s">
        <v>208</v>
      </c>
      <c r="C65" s="759" t="s">
        <v>767</v>
      </c>
      <c r="D65" s="759" t="s">
        <v>3</v>
      </c>
      <c r="E65" s="759" t="s">
        <v>747</v>
      </c>
      <c r="F65" s="759" t="s">
        <v>29</v>
      </c>
      <c r="G65" s="759" t="s">
        <v>768</v>
      </c>
      <c r="H65" s="759">
        <v>2014</v>
      </c>
      <c r="I65" s="644" t="s">
        <v>569</v>
      </c>
      <c r="J65" s="644" t="s">
        <v>584</v>
      </c>
      <c r="K65" s="633"/>
      <c r="L65" s="760">
        <v>0</v>
      </c>
      <c r="M65" s="761">
        <v>0</v>
      </c>
      <c r="N65" s="761">
        <v>0</v>
      </c>
      <c r="O65" s="761">
        <v>0.40295044899999999</v>
      </c>
      <c r="P65" s="761">
        <v>0.40295044899999999</v>
      </c>
      <c r="Q65" s="761">
        <v>0.40295044899999999</v>
      </c>
      <c r="R65" s="761">
        <v>0.40295044899999999</v>
      </c>
      <c r="S65" s="761">
        <v>0.40295044899999999</v>
      </c>
      <c r="T65" s="761">
        <v>0.40295044899999999</v>
      </c>
      <c r="U65" s="761">
        <v>0.40295044899999999</v>
      </c>
      <c r="V65" s="761">
        <v>0.40295044899999999</v>
      </c>
      <c r="W65" s="761">
        <v>0.40295044899999999</v>
      </c>
      <c r="X65" s="761">
        <v>0.40295044899999999</v>
      </c>
      <c r="Y65" s="761">
        <v>0.40295044899999999</v>
      </c>
      <c r="Z65" s="761">
        <v>0.40295044899999999</v>
      </c>
      <c r="AA65" s="761">
        <v>0.40295044899999999</v>
      </c>
      <c r="AB65" s="761">
        <v>0.40295044899999999</v>
      </c>
      <c r="AC65" s="761">
        <v>0.40295044899999999</v>
      </c>
      <c r="AD65" s="761">
        <v>0.40295044899999999</v>
      </c>
      <c r="AE65" s="761">
        <v>0.40295044899999999</v>
      </c>
      <c r="AF65" s="761">
        <v>0.40295044899999999</v>
      </c>
      <c r="AG65" s="761">
        <v>0.29743244699999999</v>
      </c>
      <c r="AH65" s="761">
        <v>0</v>
      </c>
      <c r="AI65" s="761">
        <v>0</v>
      </c>
      <c r="AJ65" s="761">
        <v>0</v>
      </c>
      <c r="AK65" s="761">
        <v>0</v>
      </c>
      <c r="AL65" s="761">
        <v>0</v>
      </c>
      <c r="AM65" s="761">
        <v>0</v>
      </c>
      <c r="AN65" s="761">
        <v>0</v>
      </c>
      <c r="AO65" s="762">
        <v>0</v>
      </c>
      <c r="AP65" s="633"/>
      <c r="AQ65" s="760">
        <v>0</v>
      </c>
      <c r="AR65" s="761">
        <v>0</v>
      </c>
      <c r="AS65" s="761">
        <v>0</v>
      </c>
      <c r="AT65" s="761">
        <v>675.85157537999999</v>
      </c>
      <c r="AU65" s="761">
        <v>675.85157537999999</v>
      </c>
      <c r="AV65" s="761">
        <v>675.85157537999999</v>
      </c>
      <c r="AW65" s="761">
        <v>675.85157537999999</v>
      </c>
      <c r="AX65" s="761">
        <v>675.85157537999999</v>
      </c>
      <c r="AY65" s="761">
        <v>675.85157537999999</v>
      </c>
      <c r="AZ65" s="761">
        <v>675.85157537999999</v>
      </c>
      <c r="BA65" s="761">
        <v>675.85157537999999</v>
      </c>
      <c r="BB65" s="761">
        <v>675.85157537999999</v>
      </c>
      <c r="BC65" s="761">
        <v>675.85157537999999</v>
      </c>
      <c r="BD65" s="761">
        <v>675.85157537999999</v>
      </c>
      <c r="BE65" s="761">
        <v>675.85157537999999</v>
      </c>
      <c r="BF65" s="761">
        <v>675.85157537999999</v>
      </c>
      <c r="BG65" s="761">
        <v>675.85157537999999</v>
      </c>
      <c r="BH65" s="761">
        <v>675.85157537999999</v>
      </c>
      <c r="BI65" s="761">
        <v>675.85157537999999</v>
      </c>
      <c r="BJ65" s="761">
        <v>675.85157537999999</v>
      </c>
      <c r="BK65" s="761">
        <v>675.85157537999999</v>
      </c>
      <c r="BL65" s="761">
        <v>581.4916356</v>
      </c>
      <c r="BM65" s="761">
        <v>0</v>
      </c>
      <c r="BN65" s="761">
        <v>0</v>
      </c>
      <c r="BO65" s="761">
        <v>0</v>
      </c>
      <c r="BP65" s="761">
        <v>0</v>
      </c>
      <c r="BQ65" s="761">
        <v>0</v>
      </c>
      <c r="BR65" s="761">
        <v>0</v>
      </c>
      <c r="BS65" s="761">
        <v>0</v>
      </c>
      <c r="BT65" s="762">
        <v>0</v>
      </c>
    </row>
    <row r="66" spans="2:73">
      <c r="B66" s="759" t="s">
        <v>208</v>
      </c>
      <c r="C66" s="759" t="s">
        <v>769</v>
      </c>
      <c r="D66" s="759" t="s">
        <v>22</v>
      </c>
      <c r="E66" s="759" t="s">
        <v>747</v>
      </c>
      <c r="F66" s="759" t="s">
        <v>779</v>
      </c>
      <c r="G66" s="759" t="s">
        <v>768</v>
      </c>
      <c r="H66" s="759">
        <v>2014</v>
      </c>
      <c r="I66" s="644" t="s">
        <v>569</v>
      </c>
      <c r="J66" s="644" t="s">
        <v>584</v>
      </c>
      <c r="K66" s="633"/>
      <c r="L66" s="760">
        <v>0</v>
      </c>
      <c r="M66" s="761">
        <v>0</v>
      </c>
      <c r="N66" s="761">
        <v>0</v>
      </c>
      <c r="O66" s="761">
        <v>10.99671745</v>
      </c>
      <c r="P66" s="761">
        <v>10.99671745</v>
      </c>
      <c r="Q66" s="761">
        <v>10.99671745</v>
      </c>
      <c r="R66" s="761">
        <v>10.99671745</v>
      </c>
      <c r="S66" s="761">
        <v>10.99671745</v>
      </c>
      <c r="T66" s="761">
        <v>10.99671745</v>
      </c>
      <c r="U66" s="761">
        <v>10.402329529999999</v>
      </c>
      <c r="V66" s="761">
        <v>10.402329529999999</v>
      </c>
      <c r="W66" s="761">
        <v>9.9266443150000008</v>
      </c>
      <c r="X66" s="761">
        <v>7.408528424</v>
      </c>
      <c r="Y66" s="761">
        <v>4.9440266599999996</v>
      </c>
      <c r="Z66" s="761">
        <v>4.9440266599999996</v>
      </c>
      <c r="AA66" s="761">
        <v>4.9440266599999996</v>
      </c>
      <c r="AB66" s="761">
        <v>4.9440266599999996</v>
      </c>
      <c r="AC66" s="761">
        <v>4.9440266599999996</v>
      </c>
      <c r="AD66" s="761">
        <v>3.882422434</v>
      </c>
      <c r="AE66" s="761">
        <v>0</v>
      </c>
      <c r="AF66" s="761">
        <v>0</v>
      </c>
      <c r="AG66" s="761">
        <v>0</v>
      </c>
      <c r="AH66" s="761">
        <v>0</v>
      </c>
      <c r="AI66" s="761">
        <v>0</v>
      </c>
      <c r="AJ66" s="761">
        <v>0</v>
      </c>
      <c r="AK66" s="761">
        <v>0</v>
      </c>
      <c r="AL66" s="761">
        <v>0</v>
      </c>
      <c r="AM66" s="761">
        <v>0</v>
      </c>
      <c r="AN66" s="761">
        <v>0</v>
      </c>
      <c r="AO66" s="762">
        <v>0</v>
      </c>
      <c r="AP66" s="633"/>
      <c r="AQ66" s="760">
        <v>0</v>
      </c>
      <c r="AR66" s="761">
        <v>0</v>
      </c>
      <c r="AS66" s="761">
        <v>0</v>
      </c>
      <c r="AT66" s="761">
        <v>28611.979080000001</v>
      </c>
      <c r="AU66" s="761">
        <v>28611.979080000001</v>
      </c>
      <c r="AV66" s="761">
        <v>28611.979080000001</v>
      </c>
      <c r="AW66" s="761">
        <v>28611.979080000001</v>
      </c>
      <c r="AX66" s="761">
        <v>28611.979080000001</v>
      </c>
      <c r="AY66" s="761">
        <v>28611.979080000001</v>
      </c>
      <c r="AZ66" s="761">
        <v>25741.23633</v>
      </c>
      <c r="BA66" s="761">
        <v>25741.23633</v>
      </c>
      <c r="BB66" s="761">
        <v>24084.192340000001</v>
      </c>
      <c r="BC66" s="761">
        <v>11922.331910000001</v>
      </c>
      <c r="BD66" s="761">
        <v>19.414094890000001</v>
      </c>
      <c r="BE66" s="761">
        <v>19.414094890000001</v>
      </c>
      <c r="BF66" s="761">
        <v>19.414094890000001</v>
      </c>
      <c r="BG66" s="761">
        <v>19.414094890000001</v>
      </c>
      <c r="BH66" s="761">
        <v>19.414094890000001</v>
      </c>
      <c r="BI66" s="761">
        <v>15.24541082</v>
      </c>
      <c r="BJ66" s="761">
        <v>0</v>
      </c>
      <c r="BK66" s="761">
        <v>0</v>
      </c>
      <c r="BL66" s="761">
        <v>0</v>
      </c>
      <c r="BM66" s="761">
        <v>0</v>
      </c>
      <c r="BN66" s="761">
        <v>0</v>
      </c>
      <c r="BO66" s="761">
        <v>0</v>
      </c>
      <c r="BP66" s="761">
        <v>0</v>
      </c>
      <c r="BQ66" s="761">
        <v>0</v>
      </c>
      <c r="BR66" s="761">
        <v>0</v>
      </c>
      <c r="BS66" s="761">
        <v>0</v>
      </c>
      <c r="BT66" s="762">
        <v>0</v>
      </c>
    </row>
    <row r="67" spans="2:73" s="777" customFormat="1">
      <c r="B67" s="766" t="s">
        <v>208</v>
      </c>
      <c r="C67" s="766" t="s">
        <v>489</v>
      </c>
      <c r="D67" s="766" t="s">
        <v>780</v>
      </c>
      <c r="E67" s="766" t="s">
        <v>747</v>
      </c>
      <c r="F67" s="766" t="s">
        <v>489</v>
      </c>
      <c r="G67" s="766" t="s">
        <v>768</v>
      </c>
      <c r="H67" s="766">
        <v>2014</v>
      </c>
      <c r="I67" s="767" t="s">
        <v>569</v>
      </c>
      <c r="J67" s="767" t="s">
        <v>584</v>
      </c>
      <c r="K67" s="768"/>
      <c r="L67" s="769">
        <v>0</v>
      </c>
      <c r="M67" s="770">
        <v>0</v>
      </c>
      <c r="N67" s="770">
        <v>0</v>
      </c>
      <c r="O67" s="770">
        <v>21.011144389999998</v>
      </c>
      <c r="P67" s="770">
        <v>0</v>
      </c>
      <c r="Q67" s="770">
        <v>0</v>
      </c>
      <c r="R67" s="770">
        <v>0</v>
      </c>
      <c r="S67" s="770">
        <v>0</v>
      </c>
      <c r="T67" s="770">
        <v>0</v>
      </c>
      <c r="U67" s="770">
        <v>0</v>
      </c>
      <c r="V67" s="770">
        <v>0</v>
      </c>
      <c r="W67" s="770">
        <v>0</v>
      </c>
      <c r="X67" s="770">
        <v>0</v>
      </c>
      <c r="Y67" s="770">
        <v>0</v>
      </c>
      <c r="Z67" s="770">
        <v>0</v>
      </c>
      <c r="AA67" s="770">
        <v>0</v>
      </c>
      <c r="AB67" s="770">
        <v>0</v>
      </c>
      <c r="AC67" s="770">
        <v>0</v>
      </c>
      <c r="AD67" s="770">
        <v>0</v>
      </c>
      <c r="AE67" s="770">
        <v>0</v>
      </c>
      <c r="AF67" s="770">
        <v>0</v>
      </c>
      <c r="AG67" s="770">
        <v>0</v>
      </c>
      <c r="AH67" s="770">
        <v>0</v>
      </c>
      <c r="AI67" s="770">
        <v>0</v>
      </c>
      <c r="AJ67" s="770">
        <v>0</v>
      </c>
      <c r="AK67" s="770">
        <v>0</v>
      </c>
      <c r="AL67" s="770">
        <v>0</v>
      </c>
      <c r="AM67" s="770">
        <v>0</v>
      </c>
      <c r="AN67" s="770">
        <v>0</v>
      </c>
      <c r="AO67" s="771">
        <v>0</v>
      </c>
      <c r="AP67" s="768"/>
      <c r="AQ67" s="769">
        <v>0</v>
      </c>
      <c r="AR67" s="770">
        <v>0</v>
      </c>
      <c r="AS67" s="770">
        <v>0</v>
      </c>
      <c r="AT67" s="770">
        <v>0</v>
      </c>
      <c r="AU67" s="770">
        <v>0</v>
      </c>
      <c r="AV67" s="770">
        <v>0</v>
      </c>
      <c r="AW67" s="770">
        <v>0</v>
      </c>
      <c r="AX67" s="770">
        <v>0</v>
      </c>
      <c r="AY67" s="770">
        <v>0</v>
      </c>
      <c r="AZ67" s="770">
        <v>0</v>
      </c>
      <c r="BA67" s="770">
        <v>0</v>
      </c>
      <c r="BB67" s="770">
        <v>0</v>
      </c>
      <c r="BC67" s="770">
        <v>0</v>
      </c>
      <c r="BD67" s="770">
        <v>0</v>
      </c>
      <c r="BE67" s="770">
        <v>0</v>
      </c>
      <c r="BF67" s="770">
        <v>0</v>
      </c>
      <c r="BG67" s="770">
        <v>0</v>
      </c>
      <c r="BH67" s="770">
        <v>0</v>
      </c>
      <c r="BI67" s="770">
        <v>0</v>
      </c>
      <c r="BJ67" s="770">
        <v>0</v>
      </c>
      <c r="BK67" s="770">
        <v>0</v>
      </c>
      <c r="BL67" s="770">
        <v>0</v>
      </c>
      <c r="BM67" s="770">
        <v>0</v>
      </c>
      <c r="BN67" s="770">
        <v>0</v>
      </c>
      <c r="BO67" s="770">
        <v>0</v>
      </c>
      <c r="BP67" s="770">
        <v>0</v>
      </c>
      <c r="BQ67" s="770">
        <v>0</v>
      </c>
      <c r="BR67" s="770">
        <v>0</v>
      </c>
      <c r="BS67" s="770">
        <v>0</v>
      </c>
      <c r="BT67" s="771">
        <v>0</v>
      </c>
      <c r="BU67" s="772"/>
    </row>
    <row r="68" spans="2:73">
      <c r="B68" s="759" t="s">
        <v>503</v>
      </c>
      <c r="C68" s="759" t="s">
        <v>767</v>
      </c>
      <c r="D68" s="759" t="s">
        <v>97</v>
      </c>
      <c r="E68" s="759" t="s">
        <v>747</v>
      </c>
      <c r="F68" s="759" t="s">
        <v>29</v>
      </c>
      <c r="G68" s="759" t="s">
        <v>768</v>
      </c>
      <c r="H68" s="759">
        <v>2015</v>
      </c>
      <c r="I68" s="644" t="s">
        <v>570</v>
      </c>
      <c r="J68" s="644" t="s">
        <v>584</v>
      </c>
      <c r="K68" s="633"/>
      <c r="L68" s="760"/>
      <c r="M68" s="761"/>
      <c r="N68" s="761"/>
      <c r="O68" s="761"/>
      <c r="P68" s="761">
        <v>2</v>
      </c>
      <c r="Q68" s="761">
        <v>2</v>
      </c>
      <c r="R68" s="761">
        <v>2</v>
      </c>
      <c r="S68" s="761">
        <v>2</v>
      </c>
      <c r="T68" s="761">
        <v>1</v>
      </c>
      <c r="U68" s="761">
        <v>0</v>
      </c>
      <c r="V68" s="761">
        <v>0</v>
      </c>
      <c r="W68" s="761">
        <v>0</v>
      </c>
      <c r="X68" s="761">
        <v>0</v>
      </c>
      <c r="Y68" s="761">
        <v>0</v>
      </c>
      <c r="Z68" s="761">
        <v>0</v>
      </c>
      <c r="AA68" s="761">
        <v>0</v>
      </c>
      <c r="AB68" s="761">
        <v>0</v>
      </c>
      <c r="AC68" s="761">
        <v>0</v>
      </c>
      <c r="AD68" s="761">
        <v>0</v>
      </c>
      <c r="AE68" s="761">
        <v>0</v>
      </c>
      <c r="AF68" s="761">
        <v>0</v>
      </c>
      <c r="AG68" s="761">
        <v>0</v>
      </c>
      <c r="AH68" s="761">
        <v>0</v>
      </c>
      <c r="AI68" s="761">
        <v>0</v>
      </c>
      <c r="AJ68" s="761">
        <v>0</v>
      </c>
      <c r="AK68" s="761">
        <v>0</v>
      </c>
      <c r="AL68" s="761">
        <v>0</v>
      </c>
      <c r="AM68" s="761">
        <v>0</v>
      </c>
      <c r="AN68" s="761">
        <v>0</v>
      </c>
      <c r="AO68" s="762">
        <v>0</v>
      </c>
      <c r="AP68" s="633"/>
      <c r="AQ68" s="760"/>
      <c r="AR68" s="761"/>
      <c r="AS68" s="761"/>
      <c r="AT68" s="761"/>
      <c r="AU68" s="761">
        <v>14859</v>
      </c>
      <c r="AV68" s="761">
        <v>14859</v>
      </c>
      <c r="AW68" s="761">
        <v>14859</v>
      </c>
      <c r="AX68" s="761">
        <v>14859</v>
      </c>
      <c r="AY68" s="761">
        <v>9767</v>
      </c>
      <c r="AZ68" s="761">
        <v>0</v>
      </c>
      <c r="BA68" s="761">
        <v>0</v>
      </c>
      <c r="BB68" s="761">
        <v>0</v>
      </c>
      <c r="BC68" s="761">
        <v>0</v>
      </c>
      <c r="BD68" s="761">
        <v>0</v>
      </c>
      <c r="BE68" s="761">
        <v>0</v>
      </c>
      <c r="BF68" s="761">
        <v>0</v>
      </c>
      <c r="BG68" s="761">
        <v>0</v>
      </c>
      <c r="BH68" s="761">
        <v>0</v>
      </c>
      <c r="BI68" s="761">
        <v>0</v>
      </c>
      <c r="BJ68" s="761">
        <v>0</v>
      </c>
      <c r="BK68" s="761">
        <v>0</v>
      </c>
      <c r="BL68" s="761">
        <v>0</v>
      </c>
      <c r="BM68" s="761">
        <v>0</v>
      </c>
      <c r="BN68" s="761">
        <v>0</v>
      </c>
      <c r="BO68" s="761">
        <v>0</v>
      </c>
      <c r="BP68" s="761">
        <v>0</v>
      </c>
      <c r="BQ68" s="761">
        <v>0</v>
      </c>
      <c r="BR68" s="761">
        <v>0</v>
      </c>
      <c r="BS68" s="761">
        <v>0</v>
      </c>
      <c r="BT68" s="762">
        <v>0</v>
      </c>
    </row>
    <row r="69" spans="2:73">
      <c r="B69" s="759" t="s">
        <v>503</v>
      </c>
      <c r="C69" s="759" t="s">
        <v>767</v>
      </c>
      <c r="D69" s="759" t="s">
        <v>96</v>
      </c>
      <c r="E69" s="759" t="s">
        <v>747</v>
      </c>
      <c r="F69" s="759" t="s">
        <v>29</v>
      </c>
      <c r="G69" s="759" t="s">
        <v>768</v>
      </c>
      <c r="H69" s="759">
        <v>2015</v>
      </c>
      <c r="I69" s="644" t="s">
        <v>570</v>
      </c>
      <c r="J69" s="644" t="s">
        <v>584</v>
      </c>
      <c r="K69" s="633"/>
      <c r="L69" s="760"/>
      <c r="M69" s="761"/>
      <c r="N69" s="761"/>
      <c r="O69" s="761"/>
      <c r="P69" s="761">
        <v>5</v>
      </c>
      <c r="Q69" s="761">
        <v>5</v>
      </c>
      <c r="R69" s="761">
        <v>5</v>
      </c>
      <c r="S69" s="761">
        <v>5</v>
      </c>
      <c r="T69" s="761">
        <v>5</v>
      </c>
      <c r="U69" s="761">
        <v>5</v>
      </c>
      <c r="V69" s="761">
        <v>5</v>
      </c>
      <c r="W69" s="761">
        <v>5</v>
      </c>
      <c r="X69" s="761">
        <v>5</v>
      </c>
      <c r="Y69" s="761">
        <v>5</v>
      </c>
      <c r="Z69" s="761">
        <v>4</v>
      </c>
      <c r="AA69" s="761">
        <v>4</v>
      </c>
      <c r="AB69" s="761">
        <v>4</v>
      </c>
      <c r="AC69" s="761">
        <v>4</v>
      </c>
      <c r="AD69" s="761">
        <v>4</v>
      </c>
      <c r="AE69" s="761">
        <v>4</v>
      </c>
      <c r="AF69" s="761">
        <v>2</v>
      </c>
      <c r="AG69" s="761">
        <v>2</v>
      </c>
      <c r="AH69" s="761">
        <v>2</v>
      </c>
      <c r="AI69" s="761">
        <v>2</v>
      </c>
      <c r="AJ69" s="761">
        <v>0</v>
      </c>
      <c r="AK69" s="761">
        <v>0</v>
      </c>
      <c r="AL69" s="761">
        <v>0</v>
      </c>
      <c r="AM69" s="761">
        <v>0</v>
      </c>
      <c r="AN69" s="761">
        <v>0</v>
      </c>
      <c r="AO69" s="762">
        <v>0</v>
      </c>
      <c r="AP69" s="633"/>
      <c r="AQ69" s="760"/>
      <c r="AR69" s="761"/>
      <c r="AS69" s="761"/>
      <c r="AT69" s="761"/>
      <c r="AU69" s="761">
        <v>77899</v>
      </c>
      <c r="AV69" s="761">
        <v>76515</v>
      </c>
      <c r="AW69" s="761">
        <v>76515</v>
      </c>
      <c r="AX69" s="761">
        <v>76515</v>
      </c>
      <c r="AY69" s="761">
        <v>76515</v>
      </c>
      <c r="AZ69" s="761">
        <v>76515</v>
      </c>
      <c r="BA69" s="761">
        <v>76515</v>
      </c>
      <c r="BB69" s="761">
        <v>76475</v>
      </c>
      <c r="BC69" s="761">
        <v>76475</v>
      </c>
      <c r="BD69" s="761">
        <v>76475</v>
      </c>
      <c r="BE69" s="761">
        <v>70521</v>
      </c>
      <c r="BF69" s="761">
        <v>66890</v>
      </c>
      <c r="BG69" s="761">
        <v>66890</v>
      </c>
      <c r="BH69" s="761">
        <v>65451</v>
      </c>
      <c r="BI69" s="761">
        <v>65451</v>
      </c>
      <c r="BJ69" s="761">
        <v>65298</v>
      </c>
      <c r="BK69" s="761">
        <v>24191</v>
      </c>
      <c r="BL69" s="761">
        <v>24191</v>
      </c>
      <c r="BM69" s="761">
        <v>24191</v>
      </c>
      <c r="BN69" s="761">
        <v>24191</v>
      </c>
      <c r="BO69" s="761">
        <v>0</v>
      </c>
      <c r="BP69" s="761">
        <v>0</v>
      </c>
      <c r="BQ69" s="761">
        <v>0</v>
      </c>
      <c r="BR69" s="761">
        <v>0</v>
      </c>
      <c r="BS69" s="761">
        <v>0</v>
      </c>
      <c r="BT69" s="762">
        <v>0</v>
      </c>
    </row>
    <row r="70" spans="2:73">
      <c r="B70" s="759" t="s">
        <v>503</v>
      </c>
      <c r="C70" s="759" t="s">
        <v>767</v>
      </c>
      <c r="D70" s="759" t="s">
        <v>95</v>
      </c>
      <c r="E70" s="759" t="s">
        <v>747</v>
      </c>
      <c r="F70" s="759" t="s">
        <v>29</v>
      </c>
      <c r="G70" s="759" t="s">
        <v>768</v>
      </c>
      <c r="H70" s="759">
        <v>2015</v>
      </c>
      <c r="I70" s="644" t="s">
        <v>570</v>
      </c>
      <c r="J70" s="644" t="s">
        <v>584</v>
      </c>
      <c r="K70" s="633"/>
      <c r="L70" s="760"/>
      <c r="M70" s="761"/>
      <c r="N70" s="761"/>
      <c r="O70" s="761"/>
      <c r="P70" s="761">
        <v>3</v>
      </c>
      <c r="Q70" s="761">
        <v>3</v>
      </c>
      <c r="R70" s="761">
        <v>3</v>
      </c>
      <c r="S70" s="761">
        <v>3</v>
      </c>
      <c r="T70" s="761">
        <v>3</v>
      </c>
      <c r="U70" s="761">
        <v>3</v>
      </c>
      <c r="V70" s="761">
        <v>3</v>
      </c>
      <c r="W70" s="761">
        <v>3</v>
      </c>
      <c r="X70" s="761">
        <v>3</v>
      </c>
      <c r="Y70" s="761">
        <v>3</v>
      </c>
      <c r="Z70" s="761">
        <v>2</v>
      </c>
      <c r="AA70" s="761">
        <v>2</v>
      </c>
      <c r="AB70" s="761">
        <v>2</v>
      </c>
      <c r="AC70" s="761">
        <v>2</v>
      </c>
      <c r="AD70" s="761">
        <v>2</v>
      </c>
      <c r="AE70" s="761">
        <v>2</v>
      </c>
      <c r="AF70" s="761">
        <v>1</v>
      </c>
      <c r="AG70" s="761">
        <v>1</v>
      </c>
      <c r="AH70" s="761">
        <v>1</v>
      </c>
      <c r="AI70" s="761">
        <v>1</v>
      </c>
      <c r="AJ70" s="761">
        <v>0</v>
      </c>
      <c r="AK70" s="761">
        <v>0</v>
      </c>
      <c r="AL70" s="761">
        <v>0</v>
      </c>
      <c r="AM70" s="761">
        <v>0</v>
      </c>
      <c r="AN70" s="761">
        <v>0</v>
      </c>
      <c r="AO70" s="762">
        <v>0</v>
      </c>
      <c r="AP70" s="633"/>
      <c r="AQ70" s="760"/>
      <c r="AR70" s="761"/>
      <c r="AS70" s="761"/>
      <c r="AT70" s="761"/>
      <c r="AU70" s="761">
        <v>42166</v>
      </c>
      <c r="AV70" s="761">
        <v>41782</v>
      </c>
      <c r="AW70" s="761">
        <v>41782</v>
      </c>
      <c r="AX70" s="761">
        <v>41782</v>
      </c>
      <c r="AY70" s="761">
        <v>41782</v>
      </c>
      <c r="AZ70" s="761">
        <v>41782</v>
      </c>
      <c r="BA70" s="761">
        <v>41782</v>
      </c>
      <c r="BB70" s="761">
        <v>41773</v>
      </c>
      <c r="BC70" s="761">
        <v>41773</v>
      </c>
      <c r="BD70" s="761">
        <v>41773</v>
      </c>
      <c r="BE70" s="761">
        <v>38540</v>
      </c>
      <c r="BF70" s="761">
        <v>38400</v>
      </c>
      <c r="BG70" s="761">
        <v>38400</v>
      </c>
      <c r="BH70" s="761">
        <v>38267</v>
      </c>
      <c r="BI70" s="761">
        <v>38267</v>
      </c>
      <c r="BJ70" s="761">
        <v>38250</v>
      </c>
      <c r="BK70" s="761">
        <v>14297</v>
      </c>
      <c r="BL70" s="761">
        <v>14297</v>
      </c>
      <c r="BM70" s="761">
        <v>14297</v>
      </c>
      <c r="BN70" s="761">
        <v>14297</v>
      </c>
      <c r="BO70" s="761">
        <v>0</v>
      </c>
      <c r="BP70" s="761">
        <v>0</v>
      </c>
      <c r="BQ70" s="761">
        <v>0</v>
      </c>
      <c r="BR70" s="761">
        <v>0</v>
      </c>
      <c r="BS70" s="761">
        <v>0</v>
      </c>
      <c r="BT70" s="762">
        <v>0</v>
      </c>
    </row>
    <row r="71" spans="2:73">
      <c r="B71" s="759" t="s">
        <v>503</v>
      </c>
      <c r="C71" s="759" t="s">
        <v>769</v>
      </c>
      <c r="D71" s="759" t="s">
        <v>101</v>
      </c>
      <c r="E71" s="759" t="s">
        <v>747</v>
      </c>
      <c r="F71" s="759" t="s">
        <v>770</v>
      </c>
      <c r="G71" s="759" t="s">
        <v>768</v>
      </c>
      <c r="H71" s="759">
        <v>2015</v>
      </c>
      <c r="I71" s="644" t="s">
        <v>570</v>
      </c>
      <c r="J71" s="644" t="s">
        <v>584</v>
      </c>
      <c r="K71" s="633"/>
      <c r="L71" s="760"/>
      <c r="M71" s="761"/>
      <c r="N71" s="761"/>
      <c r="O71" s="761"/>
      <c r="P71" s="761">
        <v>13</v>
      </c>
      <c r="Q71" s="761">
        <v>11</v>
      </c>
      <c r="R71" s="761">
        <v>6</v>
      </c>
      <c r="S71" s="761">
        <v>6</v>
      </c>
      <c r="T71" s="761">
        <v>6</v>
      </c>
      <c r="U71" s="761">
        <v>6</v>
      </c>
      <c r="V71" s="761">
        <v>6</v>
      </c>
      <c r="W71" s="761">
        <v>6</v>
      </c>
      <c r="X71" s="761">
        <v>6</v>
      </c>
      <c r="Y71" s="761">
        <v>6</v>
      </c>
      <c r="Z71" s="761">
        <v>6</v>
      </c>
      <c r="AA71" s="761">
        <v>3</v>
      </c>
      <c r="AB71" s="761">
        <v>0</v>
      </c>
      <c r="AC71" s="761">
        <v>0</v>
      </c>
      <c r="AD71" s="761">
        <v>0</v>
      </c>
      <c r="AE71" s="761">
        <v>0</v>
      </c>
      <c r="AF71" s="761">
        <v>0</v>
      </c>
      <c r="AG71" s="761">
        <v>0</v>
      </c>
      <c r="AH71" s="761">
        <v>0</v>
      </c>
      <c r="AI71" s="761">
        <v>0</v>
      </c>
      <c r="AJ71" s="761">
        <v>0</v>
      </c>
      <c r="AK71" s="761">
        <v>0</v>
      </c>
      <c r="AL71" s="761">
        <v>0</v>
      </c>
      <c r="AM71" s="761">
        <v>0</v>
      </c>
      <c r="AN71" s="761">
        <v>0</v>
      </c>
      <c r="AO71" s="762">
        <v>0</v>
      </c>
      <c r="AP71" s="633"/>
      <c r="AQ71" s="763"/>
      <c r="AR71" s="764"/>
      <c r="AS71" s="764"/>
      <c r="AT71" s="764"/>
      <c r="AU71" s="764">
        <v>52145</v>
      </c>
      <c r="AV71" s="764">
        <v>43452</v>
      </c>
      <c r="AW71" s="764">
        <v>26459</v>
      </c>
      <c r="AX71" s="764">
        <v>26114</v>
      </c>
      <c r="AY71" s="764">
        <v>26114</v>
      </c>
      <c r="AZ71" s="764">
        <v>26114</v>
      </c>
      <c r="BA71" s="764">
        <v>26114</v>
      </c>
      <c r="BB71" s="764">
        <v>26114</v>
      </c>
      <c r="BC71" s="764">
        <v>26114</v>
      </c>
      <c r="BD71" s="764">
        <v>26114</v>
      </c>
      <c r="BE71" s="764">
        <v>25640</v>
      </c>
      <c r="BF71" s="764">
        <v>11164</v>
      </c>
      <c r="BG71" s="764">
        <v>0</v>
      </c>
      <c r="BH71" s="764">
        <v>0</v>
      </c>
      <c r="BI71" s="764">
        <v>0</v>
      </c>
      <c r="BJ71" s="764">
        <v>0</v>
      </c>
      <c r="BK71" s="764">
        <v>0</v>
      </c>
      <c r="BL71" s="764">
        <v>0</v>
      </c>
      <c r="BM71" s="764">
        <v>0</v>
      </c>
      <c r="BN71" s="764">
        <v>0</v>
      </c>
      <c r="BO71" s="764">
        <v>0</v>
      </c>
      <c r="BP71" s="764">
        <v>0</v>
      </c>
      <c r="BQ71" s="764">
        <v>0</v>
      </c>
      <c r="BR71" s="764">
        <v>0</v>
      </c>
      <c r="BS71" s="764">
        <v>0</v>
      </c>
      <c r="BT71" s="765">
        <v>0</v>
      </c>
    </row>
    <row r="72" spans="2:73" s="777" customFormat="1">
      <c r="B72" s="766" t="s">
        <v>503</v>
      </c>
      <c r="C72" s="766"/>
      <c r="D72" s="766" t="s">
        <v>100</v>
      </c>
      <c r="E72" s="766" t="s">
        <v>747</v>
      </c>
      <c r="F72" s="766" t="s">
        <v>770</v>
      </c>
      <c r="G72" s="766" t="s">
        <v>768</v>
      </c>
      <c r="H72" s="766">
        <v>2015</v>
      </c>
      <c r="I72" s="767" t="s">
        <v>570</v>
      </c>
      <c r="J72" s="767" t="s">
        <v>584</v>
      </c>
      <c r="K72" s="768"/>
      <c r="L72" s="769"/>
      <c r="M72" s="770"/>
      <c r="N72" s="770"/>
      <c r="O72" s="770"/>
      <c r="P72" s="770">
        <v>2</v>
      </c>
      <c r="Q72" s="770">
        <v>2</v>
      </c>
      <c r="R72" s="770">
        <v>2</v>
      </c>
      <c r="S72" s="770">
        <v>2</v>
      </c>
      <c r="T72" s="770">
        <v>2</v>
      </c>
      <c r="U72" s="770">
        <v>2</v>
      </c>
      <c r="V72" s="770">
        <v>2</v>
      </c>
      <c r="W72" s="770">
        <v>2</v>
      </c>
      <c r="X72" s="770">
        <v>2</v>
      </c>
      <c r="Y72" s="770">
        <v>2</v>
      </c>
      <c r="Z72" s="770">
        <v>1</v>
      </c>
      <c r="AA72" s="770">
        <v>0</v>
      </c>
      <c r="AB72" s="770">
        <v>0</v>
      </c>
      <c r="AC72" s="770">
        <v>0</v>
      </c>
      <c r="AD72" s="770">
        <v>0</v>
      </c>
      <c r="AE72" s="770">
        <v>0</v>
      </c>
      <c r="AF72" s="770">
        <v>0</v>
      </c>
      <c r="AG72" s="770">
        <v>0</v>
      </c>
      <c r="AH72" s="770">
        <v>0</v>
      </c>
      <c r="AI72" s="770">
        <v>0</v>
      </c>
      <c r="AJ72" s="770">
        <v>0</v>
      </c>
      <c r="AK72" s="770">
        <v>0</v>
      </c>
      <c r="AL72" s="770">
        <v>0</v>
      </c>
      <c r="AM72" s="770">
        <v>0</v>
      </c>
      <c r="AN72" s="770">
        <v>0</v>
      </c>
      <c r="AO72" s="771">
        <v>0</v>
      </c>
      <c r="AP72" s="768"/>
      <c r="AQ72" s="774"/>
      <c r="AR72" s="775"/>
      <c r="AS72" s="775"/>
      <c r="AT72" s="775"/>
      <c r="AU72" s="775">
        <v>392698</v>
      </c>
      <c r="AV72" s="775">
        <v>392698</v>
      </c>
      <c r="AW72" s="775">
        <v>392698</v>
      </c>
      <c r="AX72" s="775">
        <v>392698</v>
      </c>
      <c r="AY72" s="775">
        <v>392698</v>
      </c>
      <c r="AZ72" s="775">
        <v>392698</v>
      </c>
      <c r="BA72" s="775">
        <v>392698</v>
      </c>
      <c r="BB72" s="775">
        <v>392698</v>
      </c>
      <c r="BC72" s="775">
        <v>390349</v>
      </c>
      <c r="BD72" s="775">
        <v>389455</v>
      </c>
      <c r="BE72" s="775">
        <v>380903</v>
      </c>
      <c r="BF72" s="775">
        <v>374666</v>
      </c>
      <c r="BG72" s="775">
        <v>0</v>
      </c>
      <c r="BH72" s="775">
        <v>0</v>
      </c>
      <c r="BI72" s="775">
        <v>0</v>
      </c>
      <c r="BJ72" s="775">
        <v>0</v>
      </c>
      <c r="BK72" s="775">
        <v>0</v>
      </c>
      <c r="BL72" s="775">
        <v>0</v>
      </c>
      <c r="BM72" s="775">
        <v>0</v>
      </c>
      <c r="BN72" s="775">
        <v>0</v>
      </c>
      <c r="BO72" s="775">
        <v>0</v>
      </c>
      <c r="BP72" s="775">
        <v>0</v>
      </c>
      <c r="BQ72" s="775">
        <v>0</v>
      </c>
      <c r="BR72" s="775">
        <v>0</v>
      </c>
      <c r="BS72" s="775">
        <v>0</v>
      </c>
      <c r="BT72" s="776">
        <v>0</v>
      </c>
      <c r="BU72" s="772"/>
    </row>
    <row r="73" spans="2:73">
      <c r="B73" s="759" t="s">
        <v>503</v>
      </c>
      <c r="C73" s="759"/>
      <c r="D73" s="759" t="s">
        <v>99</v>
      </c>
      <c r="E73" s="759" t="s">
        <v>747</v>
      </c>
      <c r="F73" s="759" t="s">
        <v>770</v>
      </c>
      <c r="G73" s="759" t="s">
        <v>768</v>
      </c>
      <c r="H73" s="759">
        <v>2015</v>
      </c>
      <c r="I73" s="644" t="s">
        <v>570</v>
      </c>
      <c r="J73" s="644" t="s">
        <v>584</v>
      </c>
      <c r="K73" s="633"/>
      <c r="L73" s="760"/>
      <c r="M73" s="761"/>
      <c r="N73" s="761"/>
      <c r="O73" s="761"/>
      <c r="P73" s="761">
        <v>0</v>
      </c>
      <c r="Q73" s="761">
        <v>0</v>
      </c>
      <c r="R73" s="761">
        <v>0</v>
      </c>
      <c r="S73" s="761">
        <v>0</v>
      </c>
      <c r="T73" s="761">
        <v>0</v>
      </c>
      <c r="U73" s="761">
        <v>0</v>
      </c>
      <c r="V73" s="761">
        <v>0</v>
      </c>
      <c r="W73" s="761">
        <v>0</v>
      </c>
      <c r="X73" s="761">
        <v>0</v>
      </c>
      <c r="Y73" s="761">
        <v>0</v>
      </c>
      <c r="Z73" s="761">
        <v>0</v>
      </c>
      <c r="AA73" s="761">
        <v>0</v>
      </c>
      <c r="AB73" s="761">
        <v>0</v>
      </c>
      <c r="AC73" s="761">
        <v>0</v>
      </c>
      <c r="AD73" s="761">
        <v>0</v>
      </c>
      <c r="AE73" s="761">
        <v>0</v>
      </c>
      <c r="AF73" s="761">
        <v>0</v>
      </c>
      <c r="AG73" s="761">
        <v>0</v>
      </c>
      <c r="AH73" s="761">
        <v>0</v>
      </c>
      <c r="AI73" s="761">
        <v>0</v>
      </c>
      <c r="AJ73" s="761">
        <v>0</v>
      </c>
      <c r="AK73" s="761">
        <v>0</v>
      </c>
      <c r="AL73" s="761">
        <v>0</v>
      </c>
      <c r="AM73" s="761">
        <v>0</v>
      </c>
      <c r="AN73" s="761">
        <v>0</v>
      </c>
      <c r="AO73" s="762">
        <v>0</v>
      </c>
      <c r="AP73" s="633"/>
      <c r="AQ73" s="760"/>
      <c r="AR73" s="761"/>
      <c r="AS73" s="761"/>
      <c r="AT73" s="761"/>
      <c r="AU73" s="761">
        <v>0</v>
      </c>
      <c r="AV73" s="761">
        <v>0</v>
      </c>
      <c r="AW73" s="761">
        <v>0</v>
      </c>
      <c r="AX73" s="761">
        <v>0</v>
      </c>
      <c r="AY73" s="761">
        <v>0</v>
      </c>
      <c r="AZ73" s="761">
        <v>0</v>
      </c>
      <c r="BA73" s="761">
        <v>0</v>
      </c>
      <c r="BB73" s="761">
        <v>0</v>
      </c>
      <c r="BC73" s="761">
        <v>0</v>
      </c>
      <c r="BD73" s="761">
        <v>0</v>
      </c>
      <c r="BE73" s="761">
        <v>0</v>
      </c>
      <c r="BF73" s="761">
        <v>0</v>
      </c>
      <c r="BG73" s="761">
        <v>0</v>
      </c>
      <c r="BH73" s="761">
        <v>0</v>
      </c>
      <c r="BI73" s="761">
        <v>0</v>
      </c>
      <c r="BJ73" s="761">
        <v>0</v>
      </c>
      <c r="BK73" s="761">
        <v>0</v>
      </c>
      <c r="BL73" s="761">
        <v>0</v>
      </c>
      <c r="BM73" s="761">
        <v>0</v>
      </c>
      <c r="BN73" s="761">
        <v>0</v>
      </c>
      <c r="BO73" s="761">
        <v>0</v>
      </c>
      <c r="BP73" s="761">
        <v>0</v>
      </c>
      <c r="BQ73" s="761">
        <v>0</v>
      </c>
      <c r="BR73" s="761">
        <v>0</v>
      </c>
      <c r="BS73" s="761">
        <v>0</v>
      </c>
      <c r="BT73" s="762">
        <v>0</v>
      </c>
    </row>
    <row r="74" spans="2:73">
      <c r="B74" s="759" t="s">
        <v>503</v>
      </c>
      <c r="C74" s="759" t="s">
        <v>767</v>
      </c>
      <c r="D74" s="759" t="s">
        <v>665</v>
      </c>
      <c r="E74" s="759" t="s">
        <v>747</v>
      </c>
      <c r="F74" s="759" t="s">
        <v>29</v>
      </c>
      <c r="G74" s="759" t="s">
        <v>768</v>
      </c>
      <c r="H74" s="759">
        <v>2015</v>
      </c>
      <c r="I74" s="644" t="s">
        <v>570</v>
      </c>
      <c r="J74" s="644" t="s">
        <v>584</v>
      </c>
      <c r="K74" s="633"/>
      <c r="L74" s="760"/>
      <c r="M74" s="761"/>
      <c r="N74" s="761"/>
      <c r="O74" s="761"/>
      <c r="P74" s="761">
        <v>0</v>
      </c>
      <c r="Q74" s="761">
        <v>0</v>
      </c>
      <c r="R74" s="761">
        <v>0</v>
      </c>
      <c r="S74" s="761">
        <v>0</v>
      </c>
      <c r="T74" s="761">
        <v>0</v>
      </c>
      <c r="U74" s="761">
        <v>0</v>
      </c>
      <c r="V74" s="761">
        <v>0</v>
      </c>
      <c r="W74" s="761">
        <v>0</v>
      </c>
      <c r="X74" s="761">
        <v>0</v>
      </c>
      <c r="Y74" s="761">
        <v>0</v>
      </c>
      <c r="Z74" s="761">
        <v>0</v>
      </c>
      <c r="AA74" s="761">
        <v>0</v>
      </c>
      <c r="AB74" s="761">
        <v>0</v>
      </c>
      <c r="AC74" s="761">
        <v>0</v>
      </c>
      <c r="AD74" s="761">
        <v>0</v>
      </c>
      <c r="AE74" s="761">
        <v>0</v>
      </c>
      <c r="AF74" s="761">
        <v>0</v>
      </c>
      <c r="AG74" s="761">
        <v>0</v>
      </c>
      <c r="AH74" s="761">
        <v>0</v>
      </c>
      <c r="AI74" s="761">
        <v>0</v>
      </c>
      <c r="AJ74" s="761">
        <v>0</v>
      </c>
      <c r="AK74" s="761">
        <v>0</v>
      </c>
      <c r="AL74" s="761">
        <v>0</v>
      </c>
      <c r="AM74" s="761">
        <v>0</v>
      </c>
      <c r="AN74" s="761">
        <v>0</v>
      </c>
      <c r="AO74" s="762">
        <v>0</v>
      </c>
      <c r="AP74" s="633"/>
      <c r="AQ74" s="760"/>
      <c r="AR74" s="761"/>
      <c r="AS74" s="761"/>
      <c r="AT74" s="761"/>
      <c r="AU74" s="761">
        <v>0</v>
      </c>
      <c r="AV74" s="761">
        <v>0</v>
      </c>
      <c r="AW74" s="761">
        <v>0</v>
      </c>
      <c r="AX74" s="761">
        <v>0</v>
      </c>
      <c r="AY74" s="761">
        <v>0</v>
      </c>
      <c r="AZ74" s="761">
        <v>0</v>
      </c>
      <c r="BA74" s="761">
        <v>0</v>
      </c>
      <c r="BB74" s="761">
        <v>0</v>
      </c>
      <c r="BC74" s="761">
        <v>0</v>
      </c>
      <c r="BD74" s="761">
        <v>0</v>
      </c>
      <c r="BE74" s="761">
        <v>0</v>
      </c>
      <c r="BF74" s="761">
        <v>0</v>
      </c>
      <c r="BG74" s="761">
        <v>0</v>
      </c>
      <c r="BH74" s="761">
        <v>0</v>
      </c>
      <c r="BI74" s="761">
        <v>0</v>
      </c>
      <c r="BJ74" s="761">
        <v>0</v>
      </c>
      <c r="BK74" s="761">
        <v>0</v>
      </c>
      <c r="BL74" s="761">
        <v>0</v>
      </c>
      <c r="BM74" s="761">
        <v>0</v>
      </c>
      <c r="BN74" s="761">
        <v>0</v>
      </c>
      <c r="BO74" s="761">
        <v>0</v>
      </c>
      <c r="BP74" s="761">
        <v>0</v>
      </c>
      <c r="BQ74" s="761">
        <v>0</v>
      </c>
      <c r="BR74" s="761">
        <v>0</v>
      </c>
      <c r="BS74" s="761">
        <v>0</v>
      </c>
      <c r="BT74" s="762">
        <v>0</v>
      </c>
    </row>
    <row r="75" spans="2:73">
      <c r="B75" s="759" t="s">
        <v>503</v>
      </c>
      <c r="C75" s="759" t="s">
        <v>767</v>
      </c>
      <c r="D75" s="759" t="s">
        <v>98</v>
      </c>
      <c r="E75" s="759" t="s">
        <v>747</v>
      </c>
      <c r="F75" s="759" t="s">
        <v>29</v>
      </c>
      <c r="G75" s="759" t="s">
        <v>768</v>
      </c>
      <c r="H75" s="759">
        <v>2015</v>
      </c>
      <c r="I75" s="644" t="s">
        <v>570</v>
      </c>
      <c r="J75" s="644" t="s">
        <v>584</v>
      </c>
      <c r="K75" s="633"/>
      <c r="L75" s="760"/>
      <c r="M75" s="761"/>
      <c r="N75" s="761"/>
      <c r="O75" s="761"/>
      <c r="P75" s="761">
        <v>0</v>
      </c>
      <c r="Q75" s="761">
        <v>0</v>
      </c>
      <c r="R75" s="761">
        <v>0</v>
      </c>
      <c r="S75" s="761">
        <v>0</v>
      </c>
      <c r="T75" s="761">
        <v>0</v>
      </c>
      <c r="U75" s="761">
        <v>0</v>
      </c>
      <c r="V75" s="761">
        <v>0</v>
      </c>
      <c r="W75" s="761">
        <v>0</v>
      </c>
      <c r="X75" s="761">
        <v>0</v>
      </c>
      <c r="Y75" s="761">
        <v>0</v>
      </c>
      <c r="Z75" s="761">
        <v>0</v>
      </c>
      <c r="AA75" s="761">
        <v>0</v>
      </c>
      <c r="AB75" s="761">
        <v>0</v>
      </c>
      <c r="AC75" s="761">
        <v>0</v>
      </c>
      <c r="AD75" s="761">
        <v>0</v>
      </c>
      <c r="AE75" s="761">
        <v>0</v>
      </c>
      <c r="AF75" s="761">
        <v>0</v>
      </c>
      <c r="AG75" s="761">
        <v>0</v>
      </c>
      <c r="AH75" s="761">
        <v>0</v>
      </c>
      <c r="AI75" s="761">
        <v>0</v>
      </c>
      <c r="AJ75" s="761">
        <v>0</v>
      </c>
      <c r="AK75" s="761">
        <v>0</v>
      </c>
      <c r="AL75" s="761">
        <v>0</v>
      </c>
      <c r="AM75" s="761">
        <v>0</v>
      </c>
      <c r="AN75" s="761">
        <v>0</v>
      </c>
      <c r="AO75" s="762">
        <v>0</v>
      </c>
      <c r="AP75" s="633"/>
      <c r="AQ75" s="760"/>
      <c r="AR75" s="761"/>
      <c r="AS75" s="761"/>
      <c r="AT75" s="761"/>
      <c r="AU75" s="761">
        <v>0</v>
      </c>
      <c r="AV75" s="761">
        <v>0</v>
      </c>
      <c r="AW75" s="761">
        <v>0</v>
      </c>
      <c r="AX75" s="761">
        <v>0</v>
      </c>
      <c r="AY75" s="761">
        <v>0</v>
      </c>
      <c r="AZ75" s="761">
        <v>0</v>
      </c>
      <c r="BA75" s="761">
        <v>0</v>
      </c>
      <c r="BB75" s="761">
        <v>0</v>
      </c>
      <c r="BC75" s="761">
        <v>0</v>
      </c>
      <c r="BD75" s="761">
        <v>0</v>
      </c>
      <c r="BE75" s="761">
        <v>0</v>
      </c>
      <c r="BF75" s="761">
        <v>0</v>
      </c>
      <c r="BG75" s="761">
        <v>0</v>
      </c>
      <c r="BH75" s="761">
        <v>0</v>
      </c>
      <c r="BI75" s="761">
        <v>0</v>
      </c>
      <c r="BJ75" s="761">
        <v>0</v>
      </c>
      <c r="BK75" s="761">
        <v>0</v>
      </c>
      <c r="BL75" s="761">
        <v>0</v>
      </c>
      <c r="BM75" s="761">
        <v>0</v>
      </c>
      <c r="BN75" s="761">
        <v>0</v>
      </c>
      <c r="BO75" s="761">
        <v>0</v>
      </c>
      <c r="BP75" s="761">
        <v>0</v>
      </c>
      <c r="BQ75" s="761">
        <v>0</v>
      </c>
      <c r="BR75" s="761">
        <v>0</v>
      </c>
      <c r="BS75" s="761">
        <v>0</v>
      </c>
      <c r="BT75" s="762">
        <v>0</v>
      </c>
    </row>
    <row r="76" spans="2:73">
      <c r="B76" s="759" t="s">
        <v>503</v>
      </c>
      <c r="C76" s="759" t="s">
        <v>767</v>
      </c>
      <c r="D76" s="759" t="s">
        <v>96</v>
      </c>
      <c r="E76" s="759" t="s">
        <v>747</v>
      </c>
      <c r="F76" s="759" t="s">
        <v>29</v>
      </c>
      <c r="G76" s="759" t="s">
        <v>768</v>
      </c>
      <c r="H76" s="759">
        <v>2015</v>
      </c>
      <c r="I76" s="644" t="s">
        <v>571</v>
      </c>
      <c r="J76" s="644" t="s">
        <v>577</v>
      </c>
      <c r="K76" s="633"/>
      <c r="L76" s="760"/>
      <c r="M76" s="761"/>
      <c r="N76" s="761"/>
      <c r="O76" s="761"/>
      <c r="P76" s="761"/>
      <c r="Q76" s="761"/>
      <c r="R76" s="761"/>
      <c r="S76" s="761"/>
      <c r="T76" s="761"/>
      <c r="U76" s="761"/>
      <c r="V76" s="761"/>
      <c r="W76" s="761"/>
      <c r="X76" s="761"/>
      <c r="Y76" s="761"/>
      <c r="Z76" s="761"/>
      <c r="AA76" s="761"/>
      <c r="AB76" s="761"/>
      <c r="AC76" s="761"/>
      <c r="AD76" s="761"/>
      <c r="AE76" s="761"/>
      <c r="AF76" s="761"/>
      <c r="AG76" s="761"/>
      <c r="AH76" s="761"/>
      <c r="AI76" s="761"/>
      <c r="AJ76" s="761">
        <v>0</v>
      </c>
      <c r="AK76" s="761">
        <v>0</v>
      </c>
      <c r="AL76" s="761">
        <v>0</v>
      </c>
      <c r="AM76" s="761">
        <v>0</v>
      </c>
      <c r="AN76" s="761">
        <v>0</v>
      </c>
      <c r="AO76" s="762">
        <v>0</v>
      </c>
      <c r="AP76" s="633"/>
      <c r="AQ76" s="760"/>
      <c r="AR76" s="761"/>
      <c r="AS76" s="761"/>
      <c r="AT76" s="761"/>
      <c r="AU76" s="761">
        <v>7042</v>
      </c>
      <c r="AV76" s="761">
        <v>6941</v>
      </c>
      <c r="AW76" s="761">
        <v>6941</v>
      </c>
      <c r="AX76" s="761">
        <v>6941</v>
      </c>
      <c r="AY76" s="761">
        <v>6941</v>
      </c>
      <c r="AZ76" s="761">
        <v>6941</v>
      </c>
      <c r="BA76" s="761">
        <v>6941</v>
      </c>
      <c r="BB76" s="761">
        <v>6938</v>
      </c>
      <c r="BC76" s="761">
        <v>6938</v>
      </c>
      <c r="BD76" s="761">
        <v>6938</v>
      </c>
      <c r="BE76" s="761">
        <v>6766</v>
      </c>
      <c r="BF76" s="761">
        <v>6758</v>
      </c>
      <c r="BG76" s="761">
        <v>6758</v>
      </c>
      <c r="BH76" s="761">
        <v>6743</v>
      </c>
      <c r="BI76" s="761">
        <v>6743</v>
      </c>
      <c r="BJ76" s="761">
        <v>6730</v>
      </c>
      <c r="BK76" s="761">
        <v>3488</v>
      </c>
      <c r="BL76" s="761">
        <v>3488</v>
      </c>
      <c r="BM76" s="761">
        <v>3488</v>
      </c>
      <c r="BN76" s="761">
        <v>3488</v>
      </c>
      <c r="BO76" s="761">
        <v>0</v>
      </c>
      <c r="BP76" s="761">
        <v>0</v>
      </c>
      <c r="BQ76" s="761">
        <v>0</v>
      </c>
      <c r="BR76" s="761">
        <v>0</v>
      </c>
      <c r="BS76" s="761">
        <v>0</v>
      </c>
      <c r="BT76" s="762">
        <v>0</v>
      </c>
    </row>
    <row r="77" spans="2:73">
      <c r="B77" s="759" t="s">
        <v>503</v>
      </c>
      <c r="C77" s="759" t="s">
        <v>767</v>
      </c>
      <c r="D77" s="759" t="s">
        <v>95</v>
      </c>
      <c r="E77" s="759" t="s">
        <v>747</v>
      </c>
      <c r="F77" s="759" t="s">
        <v>29</v>
      </c>
      <c r="G77" s="759" t="s">
        <v>768</v>
      </c>
      <c r="H77" s="759">
        <v>2015</v>
      </c>
      <c r="I77" s="644" t="s">
        <v>571</v>
      </c>
      <c r="J77" s="644" t="s">
        <v>577</v>
      </c>
      <c r="K77" s="633"/>
      <c r="L77" s="760"/>
      <c r="M77" s="761"/>
      <c r="N77" s="761"/>
      <c r="O77" s="761"/>
      <c r="P77" s="761"/>
      <c r="Q77" s="761"/>
      <c r="R77" s="761"/>
      <c r="S77" s="761"/>
      <c r="T77" s="761"/>
      <c r="U77" s="761"/>
      <c r="V77" s="761"/>
      <c r="W77" s="761"/>
      <c r="X77" s="761"/>
      <c r="Y77" s="761"/>
      <c r="Z77" s="761"/>
      <c r="AA77" s="761"/>
      <c r="AB77" s="761"/>
      <c r="AC77" s="761"/>
      <c r="AD77" s="761"/>
      <c r="AE77" s="761"/>
      <c r="AF77" s="761"/>
      <c r="AG77" s="761"/>
      <c r="AH77" s="761"/>
      <c r="AI77" s="761"/>
      <c r="AJ77" s="761">
        <v>0</v>
      </c>
      <c r="AK77" s="761">
        <v>0</v>
      </c>
      <c r="AL77" s="761">
        <v>0</v>
      </c>
      <c r="AM77" s="761">
        <v>0</v>
      </c>
      <c r="AN77" s="761">
        <v>0</v>
      </c>
      <c r="AO77" s="762">
        <v>0</v>
      </c>
      <c r="AP77" s="633"/>
      <c r="AQ77" s="760"/>
      <c r="AR77" s="761"/>
      <c r="AS77" s="761"/>
      <c r="AT77" s="761"/>
      <c r="AU77" s="761">
        <v>806</v>
      </c>
      <c r="AV77" s="761">
        <v>796</v>
      </c>
      <c r="AW77" s="761">
        <v>796</v>
      </c>
      <c r="AX77" s="761">
        <v>796</v>
      </c>
      <c r="AY77" s="761">
        <v>796</v>
      </c>
      <c r="AZ77" s="761">
        <v>796</v>
      </c>
      <c r="BA77" s="761">
        <v>796</v>
      </c>
      <c r="BB77" s="761">
        <v>794</v>
      </c>
      <c r="BC77" s="761">
        <v>794</v>
      </c>
      <c r="BD77" s="761">
        <v>794</v>
      </c>
      <c r="BE77" s="761">
        <v>674</v>
      </c>
      <c r="BF77" s="761">
        <v>668</v>
      </c>
      <c r="BG77" s="761">
        <v>668</v>
      </c>
      <c r="BH77" s="761">
        <v>648</v>
      </c>
      <c r="BI77" s="761">
        <v>648</v>
      </c>
      <c r="BJ77" s="761">
        <v>645</v>
      </c>
      <c r="BK77" s="761">
        <v>270</v>
      </c>
      <c r="BL77" s="761">
        <v>270</v>
      </c>
      <c r="BM77" s="761">
        <v>270</v>
      </c>
      <c r="BN77" s="761">
        <v>270</v>
      </c>
      <c r="BO77" s="761">
        <v>0</v>
      </c>
      <c r="BP77" s="761">
        <v>0</v>
      </c>
      <c r="BQ77" s="761">
        <v>0</v>
      </c>
      <c r="BR77" s="761">
        <v>0</v>
      </c>
      <c r="BS77" s="761">
        <v>0</v>
      </c>
      <c r="BT77" s="762">
        <v>0</v>
      </c>
    </row>
    <row r="78" spans="2:73">
      <c r="B78" s="759" t="s">
        <v>781</v>
      </c>
      <c r="C78" s="759" t="s">
        <v>782</v>
      </c>
      <c r="D78" s="759" t="s">
        <v>113</v>
      </c>
      <c r="E78" s="759" t="s">
        <v>747</v>
      </c>
      <c r="F78" s="759" t="s">
        <v>29</v>
      </c>
      <c r="G78" s="759" t="s">
        <v>768</v>
      </c>
      <c r="H78" s="759">
        <v>2016</v>
      </c>
      <c r="I78" s="644" t="s">
        <v>571</v>
      </c>
      <c r="J78" s="644" t="s">
        <v>584</v>
      </c>
      <c r="K78" s="633"/>
      <c r="L78" s="760"/>
      <c r="M78" s="761"/>
      <c r="N78" s="761"/>
      <c r="O78" s="761"/>
      <c r="P78" s="761"/>
      <c r="Q78" s="761">
        <v>24</v>
      </c>
      <c r="R78" s="761">
        <v>24</v>
      </c>
      <c r="S78" s="761">
        <v>24</v>
      </c>
      <c r="T78" s="761">
        <v>24</v>
      </c>
      <c r="U78" s="761">
        <v>24</v>
      </c>
      <c r="V78" s="761">
        <v>24</v>
      </c>
      <c r="W78" s="761">
        <v>24</v>
      </c>
      <c r="X78" s="761">
        <v>24</v>
      </c>
      <c r="Y78" s="761">
        <v>24</v>
      </c>
      <c r="Z78" s="761">
        <v>24</v>
      </c>
      <c r="AA78" s="761">
        <v>23</v>
      </c>
      <c r="AB78" s="761">
        <v>23</v>
      </c>
      <c r="AC78" s="761">
        <v>23</v>
      </c>
      <c r="AD78" s="761">
        <v>23</v>
      </c>
      <c r="AE78" s="761">
        <v>20</v>
      </c>
      <c r="AF78" s="761">
        <v>20</v>
      </c>
      <c r="AG78" s="761">
        <v>9</v>
      </c>
      <c r="AH78" s="761">
        <v>0</v>
      </c>
      <c r="AI78" s="761">
        <v>0</v>
      </c>
      <c r="AJ78" s="761">
        <v>0</v>
      </c>
      <c r="AK78" s="761">
        <v>0</v>
      </c>
      <c r="AL78" s="761">
        <v>0</v>
      </c>
      <c r="AM78" s="761">
        <v>0</v>
      </c>
      <c r="AN78" s="761">
        <v>0</v>
      </c>
      <c r="AO78" s="762">
        <v>0</v>
      </c>
      <c r="AP78" s="633"/>
      <c r="AQ78" s="760"/>
      <c r="AR78" s="761"/>
      <c r="AS78" s="761"/>
      <c r="AT78" s="761"/>
      <c r="AU78" s="761"/>
      <c r="AV78" s="761">
        <v>365671</v>
      </c>
      <c r="AW78" s="761">
        <v>365671</v>
      </c>
      <c r="AX78" s="761">
        <v>365671</v>
      </c>
      <c r="AY78" s="761">
        <v>365671</v>
      </c>
      <c r="AZ78" s="761">
        <v>365671</v>
      </c>
      <c r="BA78" s="761">
        <v>365671</v>
      </c>
      <c r="BB78" s="761">
        <v>365671</v>
      </c>
      <c r="BC78" s="761">
        <v>365620</v>
      </c>
      <c r="BD78" s="761">
        <v>365620</v>
      </c>
      <c r="BE78" s="761">
        <v>363986</v>
      </c>
      <c r="BF78" s="761">
        <v>359563</v>
      </c>
      <c r="BG78" s="761">
        <v>359363</v>
      </c>
      <c r="BH78" s="761">
        <v>359363</v>
      </c>
      <c r="BI78" s="761">
        <v>357436</v>
      </c>
      <c r="BJ78" s="761">
        <v>309804</v>
      </c>
      <c r="BK78" s="761">
        <v>309804</v>
      </c>
      <c r="BL78" s="761">
        <v>136286</v>
      </c>
      <c r="BM78" s="761">
        <v>0</v>
      </c>
      <c r="BN78" s="761">
        <v>0</v>
      </c>
      <c r="BO78" s="761">
        <v>0</v>
      </c>
      <c r="BP78" s="761">
        <v>0</v>
      </c>
      <c r="BQ78" s="761">
        <v>0</v>
      </c>
      <c r="BR78" s="761">
        <v>0</v>
      </c>
      <c r="BS78" s="761">
        <v>0</v>
      </c>
      <c r="BT78" s="762">
        <v>0</v>
      </c>
    </row>
    <row r="79" spans="2:73" ht="15.75">
      <c r="B79" s="759" t="s">
        <v>781</v>
      </c>
      <c r="C79" s="759" t="s">
        <v>782</v>
      </c>
      <c r="D79" s="759" t="s">
        <v>116</v>
      </c>
      <c r="E79" s="759" t="s">
        <v>747</v>
      </c>
      <c r="F79" s="759" t="s">
        <v>29</v>
      </c>
      <c r="G79" s="759" t="s">
        <v>768</v>
      </c>
      <c r="H79" s="759">
        <v>2016</v>
      </c>
      <c r="I79" s="644" t="s">
        <v>571</v>
      </c>
      <c r="J79" s="644" t="s">
        <v>584</v>
      </c>
      <c r="K79" s="633"/>
      <c r="L79" s="760"/>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762"/>
      <c r="AP79" s="633"/>
      <c r="AQ79" s="760"/>
      <c r="AR79" s="761"/>
      <c r="AS79" s="761"/>
      <c r="AT79" s="761"/>
      <c r="AU79" s="761"/>
      <c r="AV79" s="761">
        <v>2719</v>
      </c>
      <c r="AW79" s="761">
        <v>2719</v>
      </c>
      <c r="AX79" s="761">
        <v>2719</v>
      </c>
      <c r="AY79" s="761">
        <v>2719</v>
      </c>
      <c r="AZ79" s="761">
        <v>2719</v>
      </c>
      <c r="BA79" s="761">
        <v>2719</v>
      </c>
      <c r="BB79" s="761">
        <v>2719</v>
      </c>
      <c r="BC79" s="761">
        <v>2719</v>
      </c>
      <c r="BD79" s="761">
        <v>2719</v>
      </c>
      <c r="BE79" s="761">
        <v>2719</v>
      </c>
      <c r="BF79" s="761">
        <v>1376</v>
      </c>
      <c r="BG79" s="761">
        <v>1376</v>
      </c>
      <c r="BH79" s="761">
        <v>1376</v>
      </c>
      <c r="BI79" s="761">
        <v>1376</v>
      </c>
      <c r="BJ79" s="761">
        <v>1376</v>
      </c>
      <c r="BK79" s="761">
        <v>1062</v>
      </c>
      <c r="BL79" s="761">
        <v>1062</v>
      </c>
      <c r="BM79" s="761">
        <v>1062</v>
      </c>
      <c r="BN79" s="761">
        <v>1062</v>
      </c>
      <c r="BO79" s="761">
        <v>1062</v>
      </c>
      <c r="BP79" s="761">
        <v>0</v>
      </c>
      <c r="BQ79" s="761">
        <v>0</v>
      </c>
      <c r="BR79" s="761">
        <v>0</v>
      </c>
      <c r="BS79" s="761">
        <v>0</v>
      </c>
      <c r="BT79" s="762">
        <v>0</v>
      </c>
      <c r="BU79" s="163"/>
    </row>
    <row r="80" spans="2:73" ht="15.75">
      <c r="B80" s="759" t="s">
        <v>781</v>
      </c>
      <c r="C80" s="759" t="s">
        <v>783</v>
      </c>
      <c r="D80" s="759" t="s">
        <v>118</v>
      </c>
      <c r="E80" s="759" t="s">
        <v>747</v>
      </c>
      <c r="F80" s="759" t="s">
        <v>779</v>
      </c>
      <c r="G80" s="759" t="s">
        <v>768</v>
      </c>
      <c r="H80" s="759">
        <v>2016</v>
      </c>
      <c r="I80" s="644" t="s">
        <v>571</v>
      </c>
      <c r="J80" s="644" t="s">
        <v>584</v>
      </c>
      <c r="K80" s="633"/>
      <c r="L80" s="760"/>
      <c r="M80" s="761"/>
      <c r="N80" s="761"/>
      <c r="O80" s="761"/>
      <c r="P80" s="761"/>
      <c r="Q80" s="761">
        <v>29</v>
      </c>
      <c r="R80" s="761">
        <v>29</v>
      </c>
      <c r="S80" s="761">
        <v>29</v>
      </c>
      <c r="T80" s="761">
        <v>29</v>
      </c>
      <c r="U80" s="761">
        <v>29</v>
      </c>
      <c r="V80" s="761">
        <v>29</v>
      </c>
      <c r="W80" s="761">
        <v>29</v>
      </c>
      <c r="X80" s="761">
        <v>29</v>
      </c>
      <c r="Y80" s="761">
        <v>29</v>
      </c>
      <c r="Z80" s="761">
        <v>29</v>
      </c>
      <c r="AA80" s="761">
        <v>29</v>
      </c>
      <c r="AB80" s="761">
        <v>29</v>
      </c>
      <c r="AC80" s="761">
        <v>29</v>
      </c>
      <c r="AD80" s="761">
        <v>29</v>
      </c>
      <c r="AE80" s="761">
        <v>28</v>
      </c>
      <c r="AF80" s="761">
        <v>0</v>
      </c>
      <c r="AG80" s="761">
        <v>0</v>
      </c>
      <c r="AH80" s="761">
        <v>0</v>
      </c>
      <c r="AI80" s="761">
        <v>0</v>
      </c>
      <c r="AJ80" s="761">
        <v>0</v>
      </c>
      <c r="AK80" s="761">
        <v>0</v>
      </c>
      <c r="AL80" s="761">
        <v>0</v>
      </c>
      <c r="AM80" s="761">
        <v>0</v>
      </c>
      <c r="AN80" s="761">
        <v>0</v>
      </c>
      <c r="AO80" s="762">
        <v>0</v>
      </c>
      <c r="AP80" s="633"/>
      <c r="AQ80" s="760"/>
      <c r="AR80" s="761"/>
      <c r="AS80" s="761"/>
      <c r="AT80" s="761"/>
      <c r="AU80" s="761"/>
      <c r="AV80" s="761">
        <v>102188</v>
      </c>
      <c r="AW80" s="761">
        <v>102188</v>
      </c>
      <c r="AX80" s="761">
        <v>102188</v>
      </c>
      <c r="AY80" s="761">
        <v>102188</v>
      </c>
      <c r="AZ80" s="761">
        <v>102188</v>
      </c>
      <c r="BA80" s="761">
        <v>102188</v>
      </c>
      <c r="BB80" s="761">
        <v>102188</v>
      </c>
      <c r="BC80" s="761">
        <v>102188</v>
      </c>
      <c r="BD80" s="761">
        <v>102188</v>
      </c>
      <c r="BE80" s="761">
        <v>102188</v>
      </c>
      <c r="BF80" s="761">
        <v>102188</v>
      </c>
      <c r="BG80" s="761">
        <v>102188</v>
      </c>
      <c r="BH80" s="761">
        <v>102188</v>
      </c>
      <c r="BI80" s="761">
        <v>102188</v>
      </c>
      <c r="BJ80" s="761">
        <v>100693</v>
      </c>
      <c r="BK80" s="761">
        <v>0</v>
      </c>
      <c r="BL80" s="761">
        <v>0</v>
      </c>
      <c r="BM80" s="761">
        <v>0</v>
      </c>
      <c r="BN80" s="761">
        <v>0</v>
      </c>
      <c r="BO80" s="761">
        <v>0</v>
      </c>
      <c r="BP80" s="761">
        <v>0</v>
      </c>
      <c r="BQ80" s="761">
        <v>0</v>
      </c>
      <c r="BR80" s="761">
        <v>0</v>
      </c>
      <c r="BS80" s="761">
        <v>0</v>
      </c>
      <c r="BT80" s="762">
        <v>0</v>
      </c>
      <c r="BU80" s="163"/>
    </row>
    <row r="81" spans="2:73">
      <c r="B81" s="759" t="s">
        <v>781</v>
      </c>
      <c r="C81" s="759" t="s">
        <v>783</v>
      </c>
      <c r="D81" s="759" t="s">
        <v>119</v>
      </c>
      <c r="E81" s="759" t="s">
        <v>747</v>
      </c>
      <c r="F81" s="759" t="s">
        <v>779</v>
      </c>
      <c r="G81" s="759" t="s">
        <v>768</v>
      </c>
      <c r="H81" s="759">
        <v>2016</v>
      </c>
      <c r="I81" s="644" t="s">
        <v>571</v>
      </c>
      <c r="J81" s="644" t="s">
        <v>584</v>
      </c>
      <c r="K81" s="633"/>
      <c r="L81" s="760"/>
      <c r="M81" s="761"/>
      <c r="N81" s="761"/>
      <c r="O81" s="761"/>
      <c r="P81" s="761"/>
      <c r="Q81" s="761">
        <v>3</v>
      </c>
      <c r="R81" s="761">
        <v>3</v>
      </c>
      <c r="S81" s="761">
        <v>3</v>
      </c>
      <c r="T81" s="761">
        <v>2</v>
      </c>
      <c r="U81" s="761">
        <v>2</v>
      </c>
      <c r="V81" s="761">
        <v>2</v>
      </c>
      <c r="W81" s="761">
        <v>2</v>
      </c>
      <c r="X81" s="761">
        <v>1</v>
      </c>
      <c r="Y81" s="761">
        <v>1</v>
      </c>
      <c r="Z81" s="761">
        <v>0</v>
      </c>
      <c r="AA81" s="761">
        <v>0</v>
      </c>
      <c r="AB81" s="761">
        <v>0</v>
      </c>
      <c r="AC81" s="761">
        <v>0</v>
      </c>
      <c r="AD81" s="761">
        <v>0</v>
      </c>
      <c r="AE81" s="761">
        <v>0</v>
      </c>
      <c r="AF81" s="761">
        <v>0</v>
      </c>
      <c r="AG81" s="761">
        <v>0</v>
      </c>
      <c r="AH81" s="761">
        <v>0</v>
      </c>
      <c r="AI81" s="761">
        <v>0</v>
      </c>
      <c r="AJ81" s="761">
        <v>0</v>
      </c>
      <c r="AK81" s="761">
        <v>0</v>
      </c>
      <c r="AL81" s="761">
        <v>0</v>
      </c>
      <c r="AM81" s="761">
        <v>0</v>
      </c>
      <c r="AN81" s="761">
        <v>0</v>
      </c>
      <c r="AO81" s="762">
        <v>0</v>
      </c>
      <c r="AP81" s="633"/>
      <c r="AQ81" s="760"/>
      <c r="AR81" s="761"/>
      <c r="AS81" s="761"/>
      <c r="AT81" s="761"/>
      <c r="AU81" s="761"/>
      <c r="AV81" s="761">
        <v>25226</v>
      </c>
      <c r="AW81" s="761">
        <v>25226</v>
      </c>
      <c r="AX81" s="761">
        <v>25226</v>
      </c>
      <c r="AY81" s="761">
        <v>14789</v>
      </c>
      <c r="AZ81" s="761">
        <v>14789</v>
      </c>
      <c r="BA81" s="761">
        <v>14789</v>
      </c>
      <c r="BB81" s="761">
        <v>9585</v>
      </c>
      <c r="BC81" s="761">
        <v>5818</v>
      </c>
      <c r="BD81" s="761">
        <v>5818</v>
      </c>
      <c r="BE81" s="761">
        <v>3719</v>
      </c>
      <c r="BF81" s="761">
        <v>3097</v>
      </c>
      <c r="BG81" s="761">
        <v>2106</v>
      </c>
      <c r="BH81" s="761">
        <v>2106</v>
      </c>
      <c r="BI81" s="761">
        <v>2106</v>
      </c>
      <c r="BJ81" s="761">
        <v>0</v>
      </c>
      <c r="BK81" s="761">
        <v>0</v>
      </c>
      <c r="BL81" s="761">
        <v>0</v>
      </c>
      <c r="BM81" s="761">
        <v>0</v>
      </c>
      <c r="BN81" s="761">
        <v>0</v>
      </c>
      <c r="BO81" s="761">
        <v>0</v>
      </c>
      <c r="BP81" s="761">
        <v>0</v>
      </c>
      <c r="BQ81" s="761">
        <v>0</v>
      </c>
      <c r="BR81" s="761">
        <v>0</v>
      </c>
      <c r="BS81" s="761">
        <v>0</v>
      </c>
      <c r="BT81" s="762">
        <v>0</v>
      </c>
    </row>
    <row r="82" spans="2:73" ht="15.75">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75">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5.75">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75">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5.75">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5.75">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75">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75">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5.75">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5.75">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75">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75">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5.75">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5.75">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75">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5.75">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75">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5.75">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5.75">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5.75">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75">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75">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75">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110:AO122 AQ108:BT122">
    <cfRule type="cellIs" dxfId="14" priority="19" operator="equal">
      <formula>0</formula>
    </cfRule>
  </conditionalFormatting>
  <conditionalFormatting sqref="L82:AO86 AQ82:BT88">
    <cfRule type="cellIs" dxfId="13" priority="21" operator="equal">
      <formula>0</formula>
    </cfRule>
  </conditionalFormatting>
  <conditionalFormatting sqref="L91:AO105 AQ89:BT107">
    <cfRule type="cellIs" dxfId="12" priority="20" operator="equal">
      <formula>0</formula>
    </cfRule>
  </conditionalFormatting>
  <conditionalFormatting sqref="L87:AO90">
    <cfRule type="cellIs" dxfId="11" priority="15" operator="equal">
      <formula>0</formula>
    </cfRule>
  </conditionalFormatting>
  <conditionalFormatting sqref="L106:AO109">
    <cfRule type="cellIs" dxfId="10" priority="14" operator="equal">
      <formula>0</formula>
    </cfRule>
  </conditionalFormatting>
  <conditionalFormatting sqref="L27:AO69">
    <cfRule type="cellIs" dxfId="9" priority="10" operator="equal">
      <formula>0</formula>
    </cfRule>
  </conditionalFormatting>
  <conditionalFormatting sqref="L74:AO81">
    <cfRule type="cellIs" dxfId="8" priority="9" operator="equal">
      <formula>0</formula>
    </cfRule>
  </conditionalFormatting>
  <conditionalFormatting sqref="L27:AO32">
    <cfRule type="cellIs" dxfId="7" priority="8" operator="equal">
      <formula>0</formula>
    </cfRule>
  </conditionalFormatting>
  <conditionalFormatting sqref="L33:AO43">
    <cfRule type="cellIs" dxfId="6" priority="7" operator="equal">
      <formula>0</formula>
    </cfRule>
  </conditionalFormatting>
  <conditionalFormatting sqref="L70:AO73">
    <cfRule type="cellIs" dxfId="5" priority="6" operator="equal">
      <formula>0</formula>
    </cfRule>
  </conditionalFormatting>
  <conditionalFormatting sqref="AQ37:BT71">
    <cfRule type="cellIs" dxfId="4" priority="5" operator="equal">
      <formula>0</formula>
    </cfRule>
  </conditionalFormatting>
  <conditionalFormatting sqref="AQ72:BT81">
    <cfRule type="cellIs" dxfId="3" priority="4" operator="equal">
      <formula>0</formula>
    </cfRule>
  </conditionalFormatting>
  <conditionalFormatting sqref="AQ41:BT43">
    <cfRule type="cellIs" dxfId="2" priority="3" operator="equal">
      <formula>0</formula>
    </cfRule>
  </conditionalFormatting>
  <conditionalFormatting sqref="AQ27:BT28">
    <cfRule type="cellIs" dxfId="1" priority="2" operator="equal">
      <formula>0</formula>
    </cfRule>
  </conditionalFormatting>
  <conditionalFormatting sqref="AQ29:BT40">
    <cfRule type="cellIs" dxfId="0" priority="1" operator="equal">
      <formula>0</formula>
    </cfRule>
  </conditionalFormatting>
  <pageMargins left="0.70866141732283472" right="0.70866141732283472" top="0.74803149606299213" bottom="0.74803149606299213" header="0.31496062992125984" footer="0.31496062992125984"/>
  <pageSetup scale="43" fitToWidth="3"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I82:I1048576</xm:sqref>
        </x14:dataValidation>
        <x14:dataValidation type="list" allowBlank="1" showInputMessage="1" showErrorMessage="1" xr:uid="{00000000-0002-0000-0C00-000001000000}">
          <x14:formula1>
            <xm:f>DropDownList!$H$2:$H$3</xm:f>
          </x14:formula1>
          <xm:sqref>J82:J1048576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2:U49"/>
  <sheetViews>
    <sheetView topLeftCell="A21" zoomScale="110" zoomScaleNormal="110" workbookViewId="0">
      <selection activeCell="Q53" sqref="A1:U53"/>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8"/>
      <c r="B13" s="588" t="s">
        <v>171</v>
      </c>
      <c r="D13" s="126" t="s">
        <v>175</v>
      </c>
      <c r="E13" s="745"/>
      <c r="F13" s="177"/>
      <c r="G13" s="178"/>
      <c r="H13" s="179"/>
      <c r="K13" s="179"/>
      <c r="L13" s="177"/>
      <c r="M13" s="177"/>
      <c r="N13" s="177"/>
      <c r="O13" s="177"/>
      <c r="P13" s="177"/>
      <c r="Q13" s="180"/>
    </row>
    <row r="14" spans="1:17" s="9" customFormat="1" ht="15.75" customHeight="1">
      <c r="B14" s="551"/>
      <c r="D14" s="17"/>
      <c r="E14" s="17"/>
      <c r="F14" s="177"/>
      <c r="G14" s="178"/>
      <c r="H14" s="179"/>
      <c r="K14" s="179"/>
      <c r="L14" s="177"/>
      <c r="M14" s="177"/>
      <c r="N14" s="177"/>
      <c r="O14" s="177"/>
      <c r="P14" s="177"/>
      <c r="Q14" s="180"/>
    </row>
    <row r="15" spans="1:17" ht="15.75">
      <c r="B15" s="588" t="s">
        <v>504</v>
      </c>
    </row>
    <row r="16" spans="1:17" ht="15.75">
      <c r="B16" s="588"/>
    </row>
    <row r="17" spans="2:21" s="668" customFormat="1" ht="20.45" customHeight="1">
      <c r="B17" s="666" t="s">
        <v>653</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845" t="s">
        <v>706</v>
      </c>
      <c r="C18" s="845"/>
      <c r="D18" s="845"/>
      <c r="E18" s="845"/>
      <c r="F18" s="845"/>
      <c r="G18" s="845"/>
      <c r="H18" s="845"/>
      <c r="I18" s="845"/>
      <c r="J18" s="845"/>
      <c r="K18" s="845"/>
      <c r="L18" s="845"/>
      <c r="M18" s="845"/>
      <c r="N18" s="845"/>
      <c r="O18" s="845"/>
      <c r="P18" s="845"/>
      <c r="Q18" s="845"/>
      <c r="R18" s="845"/>
      <c r="S18" s="845"/>
      <c r="T18" s="845"/>
      <c r="U18" s="845"/>
    </row>
    <row r="21" spans="2:21" ht="21">
      <c r="B21" s="743" t="s">
        <v>690</v>
      </c>
    </row>
    <row r="23" spans="2:21" ht="21">
      <c r="B23" s="743" t="s">
        <v>691</v>
      </c>
      <c r="C23" s="744"/>
      <c r="E23" s="744"/>
      <c r="F23" s="744"/>
      <c r="H23" s="743" t="s">
        <v>692</v>
      </c>
    </row>
    <row r="24" spans="2:21" ht="18.75" customHeight="1">
      <c r="B24" s="844" t="s">
        <v>669</v>
      </c>
      <c r="C24" s="844"/>
      <c r="D24" s="844"/>
      <c r="E24" s="844"/>
      <c r="F24" s="844"/>
      <c r="H24" s="12" t="s">
        <v>677</v>
      </c>
      <c r="M24" s="12" t="s">
        <v>678</v>
      </c>
    </row>
    <row r="25" spans="2:21" ht="45">
      <c r="B25" s="740" t="s">
        <v>62</v>
      </c>
      <c r="C25" s="740" t="s">
        <v>670</v>
      </c>
      <c r="D25" s="740" t="s">
        <v>671</v>
      </c>
      <c r="E25" s="740" t="s">
        <v>673</v>
      </c>
      <c r="F25" s="740" t="s">
        <v>672</v>
      </c>
      <c r="H25" s="740" t="s">
        <v>674</v>
      </c>
      <c r="I25" s="740" t="s">
        <v>675</v>
      </c>
      <c r="J25" s="740" t="s">
        <v>676</v>
      </c>
      <c r="K25" s="740" t="s">
        <v>670</v>
      </c>
      <c r="M25" s="740" t="s">
        <v>674</v>
      </c>
      <c r="N25" s="740" t="s">
        <v>675</v>
      </c>
      <c r="O25" s="740" t="s">
        <v>676</v>
      </c>
      <c r="P25" s="740" t="s">
        <v>670</v>
      </c>
    </row>
    <row r="26" spans="2:21" ht="18">
      <c r="B26" s="747"/>
      <c r="C26" s="747" t="s">
        <v>680</v>
      </c>
      <c r="D26" s="747" t="s">
        <v>681</v>
      </c>
      <c r="E26" s="747" t="s">
        <v>682</v>
      </c>
      <c r="F26" s="747" t="s">
        <v>683</v>
      </c>
      <c r="H26" s="747"/>
      <c r="I26" s="747" t="s">
        <v>684</v>
      </c>
      <c r="J26" s="747" t="s">
        <v>685</v>
      </c>
      <c r="K26" s="747" t="s">
        <v>686</v>
      </c>
      <c r="M26" s="747"/>
      <c r="N26" s="747" t="s">
        <v>687</v>
      </c>
      <c r="O26" s="747" t="s">
        <v>688</v>
      </c>
      <c r="P26" s="747" t="s">
        <v>689</v>
      </c>
    </row>
    <row r="27" spans="2:21" ht="15.75" customHeight="1">
      <c r="B27" s="742" t="s">
        <v>694</v>
      </c>
      <c r="C27" s="750">
        <f>K49</f>
        <v>0</v>
      </c>
      <c r="D27" s="748"/>
      <c r="E27" s="741"/>
      <c r="F27" s="741"/>
      <c r="H27" s="741"/>
      <c r="I27" s="741"/>
      <c r="J27" s="741"/>
      <c r="K27" s="741">
        <f>I27*J27</f>
        <v>0</v>
      </c>
      <c r="M27" s="741"/>
      <c r="N27" s="741"/>
      <c r="O27" s="741"/>
      <c r="P27" s="741">
        <f>N27*O27</f>
        <v>0</v>
      </c>
    </row>
    <row r="28" spans="2:21" ht="15.75" customHeight="1">
      <c r="B28" s="742" t="s">
        <v>695</v>
      </c>
      <c r="C28" s="751">
        <f>P49</f>
        <v>0</v>
      </c>
      <c r="D28" s="752">
        <f>C28-C27</f>
        <v>0</v>
      </c>
      <c r="E28" s="741"/>
      <c r="F28" s="749">
        <f>D28*E28</f>
        <v>0</v>
      </c>
      <c r="H28" s="741"/>
      <c r="I28" s="741"/>
      <c r="J28" s="741"/>
      <c r="K28" s="741"/>
      <c r="M28" s="741"/>
      <c r="N28" s="741"/>
      <c r="O28" s="741"/>
      <c r="P28" s="741"/>
    </row>
    <row r="29" spans="2:21" ht="15.75" customHeight="1">
      <c r="B29" s="742" t="s">
        <v>696</v>
      </c>
      <c r="C29" s="741"/>
      <c r="D29" s="741"/>
      <c r="E29" s="741"/>
      <c r="F29" s="741"/>
      <c r="H29" s="741"/>
      <c r="I29" s="741"/>
      <c r="J29" s="741"/>
      <c r="K29" s="741"/>
      <c r="M29" s="741"/>
      <c r="N29" s="741"/>
      <c r="O29" s="741"/>
      <c r="P29" s="741"/>
    </row>
    <row r="30" spans="2:21" ht="15.75" customHeight="1">
      <c r="B30" s="742" t="s">
        <v>697</v>
      </c>
      <c r="C30" s="741"/>
      <c r="D30" s="741"/>
      <c r="E30" s="741"/>
      <c r="F30" s="741"/>
      <c r="H30" s="741"/>
      <c r="I30" s="741"/>
      <c r="J30" s="741"/>
      <c r="K30" s="741"/>
      <c r="M30" s="741"/>
      <c r="N30" s="741"/>
      <c r="O30" s="741"/>
      <c r="P30" s="741"/>
    </row>
    <row r="31" spans="2:21" ht="15.75" customHeight="1">
      <c r="B31" s="742" t="s">
        <v>698</v>
      </c>
      <c r="C31" s="741"/>
      <c r="D31" s="741"/>
      <c r="E31" s="741"/>
      <c r="F31" s="741"/>
      <c r="H31" s="741"/>
      <c r="I31" s="741"/>
      <c r="J31" s="741"/>
      <c r="K31" s="741"/>
      <c r="M31" s="741"/>
      <c r="N31" s="741"/>
      <c r="O31" s="741"/>
      <c r="P31" s="741"/>
    </row>
    <row r="32" spans="2:21" ht="15.75" customHeight="1">
      <c r="B32" s="742" t="s">
        <v>699</v>
      </c>
      <c r="C32" s="741"/>
      <c r="D32" s="741"/>
      <c r="E32" s="741"/>
      <c r="F32" s="741"/>
      <c r="H32" s="741"/>
      <c r="I32" s="741"/>
      <c r="J32" s="741"/>
      <c r="K32" s="741"/>
      <c r="M32" s="741"/>
      <c r="N32" s="741"/>
      <c r="O32" s="741"/>
      <c r="P32" s="741"/>
    </row>
    <row r="33" spans="2:16" ht="15.75" customHeight="1">
      <c r="B33" s="742" t="s">
        <v>700</v>
      </c>
      <c r="C33" s="741"/>
      <c r="D33" s="741"/>
      <c r="E33" s="741"/>
      <c r="F33" s="741"/>
      <c r="H33" s="741"/>
      <c r="I33" s="741"/>
      <c r="J33" s="741"/>
      <c r="K33" s="741"/>
      <c r="M33" s="741"/>
      <c r="N33" s="741"/>
      <c r="O33" s="741"/>
      <c r="P33" s="741"/>
    </row>
    <row r="34" spans="2:16" ht="15.75" customHeight="1">
      <c r="B34" s="742" t="s">
        <v>701</v>
      </c>
      <c r="C34" s="741"/>
      <c r="D34" s="741"/>
      <c r="E34" s="741"/>
      <c r="F34" s="741"/>
      <c r="H34" s="741"/>
      <c r="I34" s="741"/>
      <c r="J34" s="741"/>
      <c r="K34" s="741"/>
      <c r="M34" s="741"/>
      <c r="N34" s="741"/>
      <c r="O34" s="741"/>
      <c r="P34" s="741"/>
    </row>
    <row r="35" spans="2:16" ht="15.75" customHeight="1">
      <c r="B35" s="742" t="s">
        <v>702</v>
      </c>
      <c r="C35" s="741"/>
      <c r="D35" s="741"/>
      <c r="E35" s="741"/>
      <c r="F35" s="741"/>
      <c r="H35" s="741"/>
      <c r="I35" s="741"/>
      <c r="J35" s="741"/>
      <c r="K35" s="741"/>
      <c r="M35" s="741"/>
      <c r="N35" s="741"/>
      <c r="O35" s="741"/>
      <c r="P35" s="741"/>
    </row>
    <row r="36" spans="2:16" ht="15.75" customHeight="1">
      <c r="B36" s="742" t="s">
        <v>703</v>
      </c>
      <c r="C36" s="741"/>
      <c r="D36" s="741"/>
      <c r="E36" s="741"/>
      <c r="F36" s="741"/>
      <c r="H36" s="741"/>
      <c r="I36" s="741"/>
      <c r="J36" s="741"/>
      <c r="K36" s="741"/>
      <c r="M36" s="741"/>
      <c r="N36" s="741"/>
      <c r="O36" s="741"/>
      <c r="P36" s="741"/>
    </row>
    <row r="37" spans="2:16" ht="15.75" customHeight="1">
      <c r="B37" s="742" t="s">
        <v>704</v>
      </c>
      <c r="C37" s="741"/>
      <c r="D37" s="741"/>
      <c r="E37" s="741"/>
      <c r="F37" s="741"/>
      <c r="H37" s="741"/>
      <c r="I37" s="741"/>
      <c r="J37" s="741"/>
      <c r="K37" s="741"/>
      <c r="M37" s="741"/>
      <c r="N37" s="741"/>
      <c r="O37" s="741"/>
      <c r="P37" s="741"/>
    </row>
    <row r="38" spans="2:16" ht="15.75" customHeight="1">
      <c r="B38" s="742" t="s">
        <v>705</v>
      </c>
      <c r="C38" s="741"/>
      <c r="D38" s="741"/>
      <c r="E38" s="741"/>
      <c r="F38" s="741"/>
      <c r="H38" s="741"/>
      <c r="I38" s="741"/>
      <c r="J38" s="741"/>
      <c r="K38" s="741"/>
      <c r="M38" s="741"/>
      <c r="N38" s="741"/>
      <c r="O38" s="741"/>
      <c r="P38" s="741"/>
    </row>
    <row r="39" spans="2:16" ht="16.350000000000001" customHeight="1">
      <c r="B39" s="753" t="s">
        <v>26</v>
      </c>
      <c r="C39" s="754"/>
      <c r="D39" s="754"/>
      <c r="E39" s="754"/>
      <c r="F39" s="755">
        <f>SUM(F28:F38)</f>
        <v>0</v>
      </c>
      <c r="H39" s="741"/>
      <c r="I39" s="741"/>
      <c r="J39" s="741"/>
      <c r="K39" s="741"/>
      <c r="M39" s="741"/>
      <c r="N39" s="741"/>
      <c r="O39" s="741"/>
      <c r="P39" s="741"/>
    </row>
    <row r="40" spans="2:16">
      <c r="B40" s="742" t="s">
        <v>693</v>
      </c>
      <c r="C40" s="741"/>
      <c r="D40" s="741"/>
      <c r="E40" s="741"/>
      <c r="F40" s="741"/>
      <c r="H40" s="741"/>
      <c r="I40" s="741"/>
      <c r="J40" s="741"/>
      <c r="K40" s="741"/>
      <c r="M40" s="741"/>
      <c r="N40" s="741"/>
      <c r="O40" s="741"/>
      <c r="P40" s="741"/>
    </row>
    <row r="41" spans="2:16">
      <c r="B41" s="742" t="s">
        <v>693</v>
      </c>
      <c r="C41" s="741"/>
      <c r="D41" s="741"/>
      <c r="E41" s="741"/>
      <c r="F41" s="741"/>
      <c r="H41" s="741"/>
      <c r="I41" s="741"/>
      <c r="J41" s="741"/>
      <c r="K41" s="741"/>
      <c r="M41" s="741"/>
      <c r="N41" s="741"/>
      <c r="O41" s="741"/>
      <c r="P41" s="741"/>
    </row>
    <row r="42" spans="2:16">
      <c r="B42" s="742" t="s">
        <v>693</v>
      </c>
      <c r="C42" s="741"/>
      <c r="D42" s="741"/>
      <c r="E42" s="741"/>
      <c r="F42" s="741"/>
      <c r="H42" s="741"/>
      <c r="I42" s="741"/>
      <c r="J42" s="741"/>
      <c r="K42" s="741"/>
      <c r="M42" s="741"/>
      <c r="N42" s="741"/>
      <c r="O42" s="741"/>
      <c r="P42" s="741"/>
    </row>
    <row r="43" spans="2:16">
      <c r="B43" s="742" t="s">
        <v>693</v>
      </c>
      <c r="C43" s="741"/>
      <c r="D43" s="741"/>
      <c r="E43" s="741"/>
      <c r="F43" s="741"/>
      <c r="H43" s="741"/>
      <c r="I43" s="741"/>
      <c r="J43" s="741"/>
      <c r="K43" s="741"/>
      <c r="M43" s="741"/>
      <c r="N43" s="741"/>
      <c r="O43" s="741"/>
      <c r="P43" s="741"/>
    </row>
    <row r="44" spans="2:16">
      <c r="H44" s="741"/>
      <c r="I44" s="741"/>
      <c r="J44" s="741"/>
      <c r="K44" s="741"/>
      <c r="M44" s="741"/>
      <c r="N44" s="741"/>
      <c r="O44" s="741"/>
      <c r="P44" s="741"/>
    </row>
    <row r="45" spans="2:16">
      <c r="H45" s="741"/>
      <c r="I45" s="741"/>
      <c r="J45" s="741"/>
      <c r="K45" s="741"/>
      <c r="M45" s="741"/>
      <c r="N45" s="741"/>
      <c r="O45" s="741"/>
      <c r="P45" s="741"/>
    </row>
    <row r="46" spans="2:16">
      <c r="H46" s="741"/>
      <c r="I46" s="741"/>
      <c r="J46" s="741"/>
      <c r="K46" s="741"/>
      <c r="M46" s="741"/>
      <c r="N46" s="741"/>
      <c r="O46" s="741"/>
      <c r="P46" s="741"/>
    </row>
    <row r="47" spans="2:16">
      <c r="H47" s="741"/>
      <c r="I47" s="741"/>
      <c r="J47" s="741"/>
      <c r="K47" s="741"/>
      <c r="M47" s="741"/>
      <c r="N47" s="741"/>
      <c r="O47" s="741"/>
      <c r="P47" s="741"/>
    </row>
    <row r="48" spans="2:16">
      <c r="H48" s="741"/>
      <c r="I48" s="741"/>
      <c r="J48" s="741"/>
      <c r="K48" s="741"/>
      <c r="M48" s="741"/>
      <c r="N48" s="741"/>
      <c r="O48" s="741"/>
      <c r="P48" s="741"/>
    </row>
    <row r="49" spans="8:16">
      <c r="H49" s="753" t="s">
        <v>26</v>
      </c>
      <c r="I49" s="754"/>
      <c r="J49" s="754"/>
      <c r="K49" s="750">
        <f>SUM(K27:K48)</f>
        <v>0</v>
      </c>
      <c r="M49" s="753" t="s">
        <v>26</v>
      </c>
      <c r="N49" s="754"/>
      <c r="O49" s="754"/>
      <c r="P49" s="751">
        <f>SUM(P27:P48)</f>
        <v>0</v>
      </c>
    </row>
  </sheetData>
  <mergeCells count="2">
    <mergeCell ref="B24:F24"/>
    <mergeCell ref="B18:U18"/>
  </mergeCells>
  <pageMargins left="0.70866141732283472" right="0.70866141732283472" top="0.74803149606299213" bottom="0.74803149606299213" header="0.31496062992125984" footer="0.31496062992125984"/>
  <pageSetup scale="38"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6:U58"/>
  <sheetViews>
    <sheetView zoomScale="85" zoomScaleNormal="85" workbookViewId="0">
      <pane ySplit="16" topLeftCell="A32" activePane="bottomLeft" state="frozen"/>
      <selection pane="bottomLeft" activeCell="A43" sqref="A43"/>
    </sheetView>
  </sheetViews>
  <sheetFormatPr defaultColWidth="9" defaultRowHeight="15"/>
  <cols>
    <col min="1" max="1" width="9" style="12"/>
    <col min="2" max="2" width="37" style="704" customWidth="1"/>
    <col min="3" max="3" width="9" style="10"/>
    <col min="4" max="16384" width="9" style="12"/>
  </cols>
  <sheetData>
    <row r="16" spans="2:21" ht="26.25" customHeight="1">
      <c r="B16" s="705" t="s">
        <v>560</v>
      </c>
      <c r="C16" s="784" t="s">
        <v>504</v>
      </c>
      <c r="D16" s="785"/>
      <c r="E16" s="785"/>
      <c r="F16" s="785"/>
      <c r="G16" s="785"/>
      <c r="H16" s="785"/>
      <c r="I16" s="785"/>
      <c r="J16" s="785"/>
      <c r="K16" s="785"/>
      <c r="L16" s="785"/>
      <c r="M16" s="785"/>
      <c r="N16" s="785"/>
      <c r="O16" s="785"/>
      <c r="P16" s="785"/>
      <c r="Q16" s="785"/>
      <c r="R16" s="785"/>
      <c r="S16" s="785"/>
      <c r="T16" s="785"/>
      <c r="U16" s="785"/>
    </row>
    <row r="17" spans="2:21" ht="55.5" customHeight="1">
      <c r="B17" s="706" t="s">
        <v>625</v>
      </c>
      <c r="C17" s="786" t="s">
        <v>729</v>
      </c>
      <c r="D17" s="786"/>
      <c r="E17" s="786"/>
      <c r="F17" s="786"/>
      <c r="G17" s="786"/>
      <c r="H17" s="786"/>
      <c r="I17" s="786"/>
      <c r="J17" s="786"/>
      <c r="K17" s="786"/>
      <c r="L17" s="786"/>
      <c r="M17" s="786"/>
      <c r="N17" s="786"/>
      <c r="O17" s="786"/>
      <c r="P17" s="786"/>
      <c r="Q17" s="786"/>
      <c r="R17" s="786"/>
      <c r="S17" s="786"/>
      <c r="T17" s="786"/>
      <c r="U17" s="787"/>
    </row>
    <row r="18" spans="2:21" ht="15.75">
      <c r="B18" s="707"/>
      <c r="C18" s="708"/>
      <c r="D18" s="709"/>
      <c r="E18" s="709"/>
      <c r="F18" s="709"/>
      <c r="G18" s="709"/>
      <c r="H18" s="709"/>
      <c r="I18" s="709"/>
      <c r="J18" s="709"/>
      <c r="K18" s="709"/>
      <c r="L18" s="709"/>
      <c r="M18" s="709"/>
      <c r="N18" s="709"/>
      <c r="O18" s="709"/>
      <c r="P18" s="709"/>
      <c r="Q18" s="709"/>
      <c r="R18" s="709"/>
      <c r="S18" s="709"/>
      <c r="T18" s="709"/>
      <c r="U18" s="710"/>
    </row>
    <row r="19" spans="2:21" ht="15.75">
      <c r="B19" s="707"/>
      <c r="C19" s="708" t="s">
        <v>629</v>
      </c>
      <c r="D19" s="709"/>
      <c r="E19" s="709"/>
      <c r="F19" s="709"/>
      <c r="G19" s="709"/>
      <c r="H19" s="709"/>
      <c r="I19" s="709"/>
      <c r="J19" s="709"/>
      <c r="K19" s="709"/>
      <c r="L19" s="709"/>
      <c r="M19" s="709"/>
      <c r="N19" s="709"/>
      <c r="O19" s="709"/>
      <c r="P19" s="709"/>
      <c r="Q19" s="709"/>
      <c r="R19" s="709"/>
      <c r="S19" s="709"/>
      <c r="T19" s="709"/>
      <c r="U19" s="710"/>
    </row>
    <row r="20" spans="2:21" ht="15.75">
      <c r="B20" s="707"/>
      <c r="C20" s="708"/>
      <c r="D20" s="709"/>
      <c r="E20" s="709"/>
      <c r="F20" s="709"/>
      <c r="G20" s="709"/>
      <c r="H20" s="709"/>
      <c r="I20" s="709"/>
      <c r="J20" s="709"/>
      <c r="K20" s="709"/>
      <c r="L20" s="709"/>
      <c r="M20" s="709"/>
      <c r="N20" s="709"/>
      <c r="O20" s="709"/>
      <c r="P20" s="709"/>
      <c r="Q20" s="709"/>
      <c r="R20" s="709"/>
      <c r="S20" s="709"/>
      <c r="T20" s="709"/>
      <c r="U20" s="710"/>
    </row>
    <row r="21" spans="2:21" ht="15.75">
      <c r="B21" s="707"/>
      <c r="C21" s="708" t="s">
        <v>626</v>
      </c>
      <c r="D21" s="709"/>
      <c r="E21" s="709"/>
      <c r="F21" s="709"/>
      <c r="G21" s="709"/>
      <c r="H21" s="709"/>
      <c r="I21" s="709"/>
      <c r="J21" s="709"/>
      <c r="K21" s="709"/>
      <c r="L21" s="709"/>
      <c r="M21" s="709"/>
      <c r="N21" s="709"/>
      <c r="O21" s="709"/>
      <c r="P21" s="709"/>
      <c r="Q21" s="709"/>
      <c r="R21" s="709"/>
      <c r="S21" s="709"/>
      <c r="T21" s="709"/>
      <c r="U21" s="710"/>
    </row>
    <row r="22" spans="2:21" ht="15.7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83" t="s">
        <v>627</v>
      </c>
      <c r="D23" s="783"/>
      <c r="E23" s="783"/>
      <c r="F23" s="783"/>
      <c r="G23" s="783"/>
      <c r="H23" s="783"/>
      <c r="I23" s="783"/>
      <c r="J23" s="783"/>
      <c r="K23" s="783"/>
      <c r="L23" s="783"/>
      <c r="M23" s="783"/>
      <c r="N23" s="783"/>
      <c r="O23" s="783"/>
      <c r="P23" s="783"/>
      <c r="Q23" s="783"/>
      <c r="R23" s="783"/>
      <c r="S23" s="783"/>
      <c r="T23" s="709"/>
      <c r="U23" s="710"/>
    </row>
    <row r="24" spans="2:21" ht="15.75">
      <c r="B24" s="707"/>
      <c r="C24" s="708"/>
      <c r="D24" s="709"/>
      <c r="E24" s="709"/>
      <c r="F24" s="709"/>
      <c r="G24" s="709"/>
      <c r="H24" s="709"/>
      <c r="I24" s="709"/>
      <c r="J24" s="709"/>
      <c r="K24" s="709"/>
      <c r="L24" s="709"/>
      <c r="M24" s="709"/>
      <c r="N24" s="709"/>
      <c r="O24" s="709"/>
      <c r="P24" s="709"/>
      <c r="Q24" s="709"/>
      <c r="R24" s="709"/>
      <c r="S24" s="709"/>
      <c r="T24" s="709"/>
      <c r="U24" s="710"/>
    </row>
    <row r="25" spans="2:21" ht="15.75">
      <c r="B25" s="707"/>
      <c r="C25" s="708" t="s">
        <v>630</v>
      </c>
      <c r="D25" s="709"/>
      <c r="E25" s="709"/>
      <c r="F25" s="709"/>
      <c r="G25" s="709"/>
      <c r="H25" s="709"/>
      <c r="I25" s="709"/>
      <c r="J25" s="709"/>
      <c r="K25" s="709"/>
      <c r="L25" s="709"/>
      <c r="M25" s="709"/>
      <c r="N25" s="709"/>
      <c r="O25" s="709"/>
      <c r="P25" s="709"/>
      <c r="Q25" s="709"/>
      <c r="R25" s="709"/>
      <c r="S25" s="709"/>
      <c r="T25" s="709"/>
      <c r="U25" s="710"/>
    </row>
    <row r="26" spans="2:21" ht="15.7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83" t="s">
        <v>628</v>
      </c>
      <c r="D27" s="783"/>
      <c r="E27" s="783"/>
      <c r="F27" s="783"/>
      <c r="G27" s="783"/>
      <c r="H27" s="783"/>
      <c r="I27" s="783"/>
      <c r="J27" s="783"/>
      <c r="K27" s="783"/>
      <c r="L27" s="783"/>
      <c r="M27" s="783"/>
      <c r="N27" s="783"/>
      <c r="O27" s="783"/>
      <c r="P27" s="783"/>
      <c r="Q27" s="783"/>
      <c r="R27" s="783"/>
      <c r="S27" s="783"/>
      <c r="T27" s="783"/>
      <c r="U27" s="788"/>
    </row>
    <row r="28" spans="2:21" ht="15.7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83" t="s">
        <v>631</v>
      </c>
      <c r="D29" s="783"/>
      <c r="E29" s="783"/>
      <c r="F29" s="783"/>
      <c r="G29" s="783"/>
      <c r="H29" s="783"/>
      <c r="I29" s="783"/>
      <c r="J29" s="783"/>
      <c r="K29" s="783"/>
      <c r="L29" s="783"/>
      <c r="M29" s="783"/>
      <c r="N29" s="783"/>
      <c r="O29" s="783"/>
      <c r="P29" s="783"/>
      <c r="Q29" s="783"/>
      <c r="R29" s="783"/>
      <c r="S29" s="783"/>
      <c r="T29" s="783"/>
      <c r="U29" s="788"/>
    </row>
    <row r="30" spans="2:21" ht="15.75">
      <c r="B30" s="707"/>
      <c r="C30" s="708"/>
      <c r="D30" s="709"/>
      <c r="E30" s="709"/>
      <c r="F30" s="709"/>
      <c r="G30" s="709"/>
      <c r="H30" s="709"/>
      <c r="I30" s="709"/>
      <c r="J30" s="709"/>
      <c r="K30" s="709"/>
      <c r="L30" s="709"/>
      <c r="M30" s="709"/>
      <c r="N30" s="709"/>
      <c r="O30" s="709"/>
      <c r="P30" s="709"/>
      <c r="Q30" s="709"/>
      <c r="R30" s="709"/>
      <c r="S30" s="709"/>
      <c r="T30" s="709"/>
      <c r="U30" s="710"/>
    </row>
    <row r="31" spans="2:21" ht="15.75">
      <c r="B31" s="707"/>
      <c r="C31" s="708" t="s">
        <v>632</v>
      </c>
      <c r="D31" s="709"/>
      <c r="E31" s="709"/>
      <c r="F31" s="709"/>
      <c r="G31" s="709"/>
      <c r="H31" s="709"/>
      <c r="I31" s="709"/>
      <c r="J31" s="709"/>
      <c r="K31" s="709"/>
      <c r="L31" s="709"/>
      <c r="M31" s="709"/>
      <c r="N31" s="709"/>
      <c r="O31" s="709"/>
      <c r="P31" s="709"/>
      <c r="Q31" s="709"/>
      <c r="R31" s="709"/>
      <c r="S31" s="709"/>
      <c r="T31" s="709"/>
      <c r="U31" s="710"/>
    </row>
    <row r="32" spans="2:21" ht="15.7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633</v>
      </c>
      <c r="C33" s="789" t="s">
        <v>634</v>
      </c>
      <c r="D33" s="789"/>
      <c r="E33" s="789"/>
      <c r="F33" s="789"/>
      <c r="G33" s="789"/>
      <c r="H33" s="789"/>
      <c r="I33" s="789"/>
      <c r="J33" s="789"/>
      <c r="K33" s="789"/>
      <c r="L33" s="789"/>
      <c r="M33" s="789"/>
      <c r="N33" s="789"/>
      <c r="O33" s="789"/>
      <c r="P33" s="789"/>
      <c r="Q33" s="789"/>
      <c r="R33" s="789"/>
      <c r="S33" s="789"/>
      <c r="T33" s="789"/>
      <c r="U33" s="790"/>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75">
      <c r="B35" s="719" t="s">
        <v>635</v>
      </c>
      <c r="C35" s="720" t="s">
        <v>636</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637</v>
      </c>
      <c r="C37" s="791" t="s">
        <v>638</v>
      </c>
      <c r="D37" s="791"/>
      <c r="E37" s="791"/>
      <c r="F37" s="791"/>
      <c r="G37" s="791"/>
      <c r="H37" s="791"/>
      <c r="I37" s="791"/>
      <c r="J37" s="791"/>
      <c r="K37" s="791"/>
      <c r="L37" s="791"/>
      <c r="M37" s="791"/>
      <c r="N37" s="791"/>
      <c r="O37" s="791"/>
      <c r="P37" s="791"/>
      <c r="Q37" s="791"/>
      <c r="R37" s="791"/>
      <c r="S37" s="791"/>
      <c r="T37" s="791"/>
      <c r="U37" s="792"/>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75">
      <c r="B39" s="706" t="s">
        <v>639</v>
      </c>
      <c r="C39" s="722" t="s">
        <v>640</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c r="B41" s="723"/>
      <c r="C41" s="717"/>
      <c r="D41" s="717"/>
      <c r="E41" s="717"/>
      <c r="F41" s="717"/>
      <c r="G41" s="717"/>
      <c r="H41" s="717"/>
      <c r="I41" s="717"/>
      <c r="J41" s="717"/>
      <c r="K41" s="717"/>
      <c r="L41" s="717"/>
      <c r="M41" s="717"/>
      <c r="N41" s="717"/>
      <c r="O41" s="717"/>
      <c r="P41" s="717"/>
      <c r="Q41" s="717"/>
      <c r="R41" s="717"/>
      <c r="S41" s="717"/>
      <c r="T41" s="717"/>
      <c r="U41" s="718"/>
    </row>
    <row r="42" spans="2:21" ht="15.75">
      <c r="B42" s="719" t="s">
        <v>641</v>
      </c>
      <c r="C42" s="720" t="s">
        <v>642</v>
      </c>
      <c r="D42" s="709"/>
      <c r="E42" s="709"/>
      <c r="F42" s="709"/>
      <c r="G42" s="709"/>
      <c r="H42" s="709"/>
      <c r="I42" s="709"/>
      <c r="J42" s="709"/>
      <c r="K42" s="709"/>
      <c r="L42" s="709"/>
      <c r="M42" s="709"/>
      <c r="N42" s="709"/>
      <c r="O42" s="709"/>
      <c r="P42" s="709"/>
      <c r="Q42" s="709"/>
      <c r="R42" s="709"/>
      <c r="S42" s="709"/>
      <c r="T42" s="709"/>
      <c r="U42" s="710"/>
    </row>
    <row r="43" spans="2:21">
      <c r="B43" s="724"/>
      <c r="C43" s="709"/>
      <c r="D43" s="709"/>
      <c r="E43" s="709"/>
      <c r="F43" s="709"/>
      <c r="G43" s="709"/>
      <c r="H43" s="709"/>
      <c r="I43" s="709"/>
      <c r="J43" s="709"/>
      <c r="K43" s="709"/>
      <c r="L43" s="709"/>
      <c r="M43" s="709"/>
      <c r="N43" s="709"/>
      <c r="O43" s="709"/>
      <c r="P43" s="709"/>
      <c r="Q43" s="709"/>
      <c r="R43" s="709"/>
      <c r="S43" s="709"/>
      <c r="T43" s="709"/>
      <c r="U43" s="710"/>
    </row>
    <row r="44" spans="2:21" ht="36" customHeight="1">
      <c r="B44" s="724"/>
      <c r="C44" s="781" t="s">
        <v>658</v>
      </c>
      <c r="D44" s="781"/>
      <c r="E44" s="781"/>
      <c r="F44" s="781"/>
      <c r="G44" s="781"/>
      <c r="H44" s="781"/>
      <c r="I44" s="781"/>
      <c r="J44" s="781"/>
      <c r="K44" s="781"/>
      <c r="L44" s="781"/>
      <c r="M44" s="781"/>
      <c r="N44" s="781"/>
      <c r="O44" s="781"/>
      <c r="P44" s="781"/>
      <c r="Q44" s="781"/>
      <c r="R44" s="781"/>
      <c r="S44" s="781"/>
      <c r="T44" s="781"/>
      <c r="U44" s="782"/>
    </row>
    <row r="45" spans="2:21">
      <c r="B45" s="724"/>
      <c r="C45" s="725"/>
      <c r="D45" s="709"/>
      <c r="E45" s="709"/>
      <c r="F45" s="709"/>
      <c r="G45" s="709"/>
      <c r="H45" s="709"/>
      <c r="I45" s="709"/>
      <c r="J45" s="709"/>
      <c r="K45" s="709"/>
      <c r="L45" s="709"/>
      <c r="M45" s="709"/>
      <c r="N45" s="709"/>
      <c r="O45" s="709"/>
      <c r="P45" s="709"/>
      <c r="Q45" s="709"/>
      <c r="R45" s="709"/>
      <c r="S45" s="709"/>
      <c r="T45" s="709"/>
      <c r="U45" s="710"/>
    </row>
    <row r="46" spans="2:21" ht="35.25" customHeight="1">
      <c r="B46" s="724"/>
      <c r="C46" s="781" t="s">
        <v>643</v>
      </c>
      <c r="D46" s="781"/>
      <c r="E46" s="781"/>
      <c r="F46" s="781"/>
      <c r="G46" s="781"/>
      <c r="H46" s="781"/>
      <c r="I46" s="781"/>
      <c r="J46" s="781"/>
      <c r="K46" s="781"/>
      <c r="L46" s="781"/>
      <c r="M46" s="781"/>
      <c r="N46" s="781"/>
      <c r="O46" s="781"/>
      <c r="P46" s="781"/>
      <c r="Q46" s="781"/>
      <c r="R46" s="781"/>
      <c r="S46" s="781"/>
      <c r="T46" s="781"/>
      <c r="U46" s="782"/>
    </row>
    <row r="47" spans="2:21">
      <c r="B47" s="724"/>
      <c r="C47" s="725"/>
      <c r="D47" s="709"/>
      <c r="E47" s="709"/>
      <c r="F47" s="709"/>
      <c r="G47" s="709"/>
      <c r="H47" s="709"/>
      <c r="I47" s="709"/>
      <c r="J47" s="709"/>
      <c r="K47" s="709"/>
      <c r="L47" s="709"/>
      <c r="M47" s="709"/>
      <c r="N47" s="709"/>
      <c r="O47" s="709"/>
      <c r="P47" s="709"/>
      <c r="Q47" s="709"/>
      <c r="R47" s="709"/>
      <c r="S47" s="709"/>
      <c r="T47" s="709"/>
      <c r="U47" s="710"/>
    </row>
    <row r="48" spans="2:21" ht="40.5" customHeight="1">
      <c r="B48" s="724"/>
      <c r="C48" s="781" t="s">
        <v>644</v>
      </c>
      <c r="D48" s="781"/>
      <c r="E48" s="781"/>
      <c r="F48" s="781"/>
      <c r="G48" s="781"/>
      <c r="H48" s="781"/>
      <c r="I48" s="781"/>
      <c r="J48" s="781"/>
      <c r="K48" s="781"/>
      <c r="L48" s="781"/>
      <c r="M48" s="781"/>
      <c r="N48" s="781"/>
      <c r="O48" s="781"/>
      <c r="P48" s="781"/>
      <c r="Q48" s="781"/>
      <c r="R48" s="781"/>
      <c r="S48" s="781"/>
      <c r="T48" s="781"/>
      <c r="U48" s="782"/>
    </row>
    <row r="49" spans="2:21">
      <c r="B49" s="724"/>
      <c r="C49" s="725"/>
      <c r="D49" s="709"/>
      <c r="E49" s="709"/>
      <c r="F49" s="709"/>
      <c r="G49" s="709"/>
      <c r="H49" s="709"/>
      <c r="I49" s="709"/>
      <c r="J49" s="709"/>
      <c r="K49" s="709"/>
      <c r="L49" s="709"/>
      <c r="M49" s="709"/>
      <c r="N49" s="709"/>
      <c r="O49" s="709"/>
      <c r="P49" s="709"/>
      <c r="Q49" s="709"/>
      <c r="R49" s="709"/>
      <c r="S49" s="709"/>
      <c r="T49" s="709"/>
      <c r="U49" s="710"/>
    </row>
    <row r="50" spans="2:21" ht="30" customHeight="1">
      <c r="B50" s="724"/>
      <c r="C50" s="781" t="s">
        <v>645</v>
      </c>
      <c r="D50" s="781"/>
      <c r="E50" s="781"/>
      <c r="F50" s="781"/>
      <c r="G50" s="781"/>
      <c r="H50" s="781"/>
      <c r="I50" s="781"/>
      <c r="J50" s="781"/>
      <c r="K50" s="781"/>
      <c r="L50" s="781"/>
      <c r="M50" s="781"/>
      <c r="N50" s="781"/>
      <c r="O50" s="781"/>
      <c r="P50" s="781"/>
      <c r="Q50" s="781"/>
      <c r="R50" s="781"/>
      <c r="S50" s="781"/>
      <c r="T50" s="781"/>
      <c r="U50" s="782"/>
    </row>
    <row r="51" spans="2:21" ht="15.75">
      <c r="B51" s="724"/>
      <c r="C51" s="708"/>
      <c r="D51" s="709"/>
      <c r="E51" s="709"/>
      <c r="F51" s="709"/>
      <c r="G51" s="709"/>
      <c r="H51" s="709"/>
      <c r="I51" s="709"/>
      <c r="J51" s="709"/>
      <c r="K51" s="709"/>
      <c r="L51" s="709"/>
      <c r="M51" s="709"/>
      <c r="N51" s="709"/>
      <c r="O51" s="709"/>
      <c r="P51" s="709"/>
      <c r="Q51" s="709"/>
      <c r="R51" s="709"/>
      <c r="S51" s="709"/>
      <c r="T51" s="709"/>
      <c r="U51" s="710"/>
    </row>
    <row r="52" spans="2:21" ht="31.5" customHeight="1">
      <c r="B52" s="724"/>
      <c r="C52" s="783" t="s">
        <v>657</v>
      </c>
      <c r="D52" s="783"/>
      <c r="E52" s="783"/>
      <c r="F52" s="783"/>
      <c r="G52" s="783"/>
      <c r="H52" s="783"/>
      <c r="I52" s="783"/>
      <c r="J52" s="783"/>
      <c r="K52" s="783"/>
      <c r="L52" s="783"/>
      <c r="M52" s="783"/>
      <c r="N52" s="783"/>
      <c r="O52" s="783"/>
      <c r="P52" s="783"/>
      <c r="Q52" s="783"/>
      <c r="R52" s="783"/>
      <c r="S52" s="783"/>
      <c r="T52" s="783"/>
      <c r="U52" s="788"/>
    </row>
    <row r="53" spans="2:21">
      <c r="B53" s="721"/>
      <c r="C53" s="713"/>
      <c r="D53" s="713"/>
      <c r="E53" s="713"/>
      <c r="F53" s="713"/>
      <c r="G53" s="713"/>
      <c r="H53" s="713"/>
      <c r="I53" s="713"/>
      <c r="J53" s="713"/>
      <c r="K53" s="713"/>
      <c r="L53" s="713"/>
      <c r="M53" s="713"/>
      <c r="N53" s="713"/>
      <c r="O53" s="713"/>
      <c r="P53" s="713"/>
      <c r="Q53" s="713"/>
      <c r="R53" s="713"/>
      <c r="S53" s="713"/>
      <c r="T53" s="713"/>
      <c r="U53" s="714"/>
    </row>
    <row r="54" spans="2:21" ht="48" customHeight="1">
      <c r="B54" s="706" t="s">
        <v>646</v>
      </c>
      <c r="C54" s="791" t="s">
        <v>647</v>
      </c>
      <c r="D54" s="791"/>
      <c r="E54" s="791"/>
      <c r="F54" s="791"/>
      <c r="G54" s="791"/>
      <c r="H54" s="791"/>
      <c r="I54" s="791"/>
      <c r="J54" s="791"/>
      <c r="K54" s="791"/>
      <c r="L54" s="791"/>
      <c r="M54" s="791"/>
      <c r="N54" s="791"/>
      <c r="O54" s="791"/>
      <c r="P54" s="791"/>
      <c r="Q54" s="791"/>
      <c r="R54" s="791"/>
      <c r="S54" s="791"/>
      <c r="T54" s="791"/>
      <c r="U54" s="792"/>
    </row>
    <row r="55" spans="2:21">
      <c r="B55" s="721"/>
      <c r="C55" s="713"/>
      <c r="D55" s="713"/>
      <c r="E55" s="713"/>
      <c r="F55" s="713"/>
      <c r="G55" s="713"/>
      <c r="H55" s="713"/>
      <c r="I55" s="713"/>
      <c r="J55" s="713"/>
      <c r="K55" s="713"/>
      <c r="L55" s="713"/>
      <c r="M55" s="713"/>
      <c r="N55" s="713"/>
      <c r="O55" s="713"/>
      <c r="P55" s="713"/>
      <c r="Q55" s="713"/>
      <c r="R55" s="713"/>
      <c r="S55" s="713"/>
      <c r="T55" s="713"/>
      <c r="U55" s="714"/>
    </row>
    <row r="56" spans="2:21" ht="34.5" customHeight="1">
      <c r="B56" s="706" t="s">
        <v>648</v>
      </c>
      <c r="C56" s="791" t="s">
        <v>649</v>
      </c>
      <c r="D56" s="791"/>
      <c r="E56" s="791"/>
      <c r="F56" s="791"/>
      <c r="G56" s="791"/>
      <c r="H56" s="791"/>
      <c r="I56" s="791"/>
      <c r="J56" s="791"/>
      <c r="K56" s="791"/>
      <c r="L56" s="791"/>
      <c r="M56" s="791"/>
      <c r="N56" s="791"/>
      <c r="O56" s="791"/>
      <c r="P56" s="791"/>
      <c r="Q56" s="791"/>
      <c r="R56" s="791"/>
      <c r="S56" s="791"/>
      <c r="T56" s="791"/>
      <c r="U56" s="792"/>
    </row>
    <row r="57" spans="2:21">
      <c r="B57" s="726"/>
      <c r="C57" s="713"/>
      <c r="D57" s="713"/>
      <c r="E57" s="713"/>
      <c r="F57" s="713"/>
      <c r="G57" s="713"/>
      <c r="H57" s="713"/>
      <c r="I57" s="713"/>
      <c r="J57" s="713"/>
      <c r="K57" s="713"/>
      <c r="L57" s="713"/>
      <c r="M57" s="713"/>
      <c r="N57" s="713"/>
      <c r="O57" s="713"/>
      <c r="P57" s="713"/>
      <c r="Q57" s="713"/>
      <c r="R57" s="713"/>
      <c r="S57" s="713"/>
      <c r="T57" s="713"/>
      <c r="U57" s="714"/>
    </row>
    <row r="58" spans="2:21" ht="30.75" customHeight="1">
      <c r="B58" s="715" t="s">
        <v>650</v>
      </c>
      <c r="C58" s="727" t="s">
        <v>651</v>
      </c>
      <c r="D58" s="728"/>
      <c r="E58" s="728"/>
      <c r="F58" s="728"/>
      <c r="G58" s="728"/>
      <c r="H58" s="728"/>
      <c r="I58" s="728"/>
      <c r="J58" s="728"/>
      <c r="K58" s="728"/>
      <c r="L58" s="728"/>
      <c r="M58" s="728"/>
      <c r="N58" s="728"/>
      <c r="O58" s="728"/>
      <c r="P58" s="728"/>
      <c r="Q58" s="728"/>
      <c r="R58" s="728"/>
      <c r="S58" s="728"/>
      <c r="T58" s="728"/>
      <c r="U58" s="729"/>
    </row>
  </sheetData>
  <mergeCells count="14">
    <mergeCell ref="C48:U48"/>
    <mergeCell ref="C50:U50"/>
    <mergeCell ref="C52:U52"/>
    <mergeCell ref="C54:U54"/>
    <mergeCell ref="C56:U56"/>
    <mergeCell ref="C46:U46"/>
    <mergeCell ref="C23:S23"/>
    <mergeCell ref="C16:U16"/>
    <mergeCell ref="C17:U17"/>
    <mergeCell ref="C27:U27"/>
    <mergeCell ref="C29:U29"/>
    <mergeCell ref="C33:U33"/>
    <mergeCell ref="C37:U37"/>
    <mergeCell ref="C44:U44"/>
  </mergeCells>
  <pageMargins left="0.70866141732283472" right="0.70866141732283472" top="0.74803149606299213" bottom="0.74803149606299213" header="0.31496062992125984" footer="0.31496062992125984"/>
  <pageSetup scale="37" fitToHeight="2"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topLeftCell="A17" zoomScale="90" zoomScaleNormal="90" workbookViewId="0">
      <pane xSplit="2" ySplit="3" topLeftCell="D20" activePane="bottomRight" state="frozen"/>
      <selection activeCell="A17" sqref="A17"/>
      <selection pane="topRight" activeCell="C17" sqref="C17"/>
      <selection pane="bottomLeft" activeCell="A20" sqref="A20"/>
      <selection pane="bottomRight" activeCell="D33" sqref="D33"/>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5.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794" t="s">
        <v>724</v>
      </c>
      <c r="C3" s="795"/>
      <c r="D3" s="795"/>
      <c r="E3" s="795"/>
      <c r="F3" s="796"/>
      <c r="G3" s="122"/>
    </row>
    <row r="4" spans="2:20" ht="16.5" customHeight="1">
      <c r="B4" s="797"/>
      <c r="C4" s="798"/>
      <c r="D4" s="798"/>
      <c r="E4" s="798"/>
      <c r="F4" s="799"/>
      <c r="G4" s="122"/>
    </row>
    <row r="5" spans="2:20" ht="71.25" customHeight="1">
      <c r="B5" s="797"/>
      <c r="C5" s="798"/>
      <c r="D5" s="798"/>
      <c r="E5" s="798"/>
      <c r="F5" s="799"/>
      <c r="G5" s="122"/>
    </row>
    <row r="6" spans="2:20" ht="21.75" customHeight="1">
      <c r="B6" s="800"/>
      <c r="C6" s="801"/>
      <c r="D6" s="801"/>
      <c r="E6" s="801"/>
      <c r="F6" s="802"/>
      <c r="G6" s="122"/>
    </row>
    <row r="8" spans="2:20" ht="21">
      <c r="B8" s="793" t="s">
        <v>480</v>
      </c>
      <c r="C8" s="793"/>
      <c r="D8" s="793"/>
      <c r="E8" s="793"/>
      <c r="F8" s="793"/>
      <c r="G8" s="793"/>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583</v>
      </c>
      <c r="G12" s="28"/>
      <c r="L12" s="33"/>
      <c r="M12" s="33"/>
      <c r="N12" s="33"/>
      <c r="O12" s="33"/>
      <c r="P12" s="33"/>
      <c r="Q12" s="68"/>
      <c r="S12" s="8"/>
      <c r="T12" s="8"/>
    </row>
    <row r="13" spans="2:20" s="9" customFormat="1" ht="26.25" customHeight="1" thickBot="1">
      <c r="B13" s="102"/>
      <c r="C13" s="124" t="s">
        <v>620</v>
      </c>
      <c r="G13" s="109"/>
      <c r="L13" s="33"/>
      <c r="M13" s="33"/>
      <c r="N13" s="33"/>
      <c r="O13" s="33"/>
      <c r="P13" s="33"/>
      <c r="Q13" s="68"/>
      <c r="S13" s="8"/>
      <c r="T13" s="8"/>
    </row>
    <row r="14" spans="2:20" s="9" customFormat="1" ht="26.25" customHeight="1" thickBot="1">
      <c r="B14" s="102"/>
      <c r="C14" s="172" t="s">
        <v>615</v>
      </c>
      <c r="G14" s="123"/>
      <c r="L14" s="33"/>
      <c r="M14" s="33"/>
      <c r="N14" s="33"/>
      <c r="O14" s="33"/>
      <c r="P14" s="33"/>
      <c r="Q14" s="68"/>
      <c r="S14" s="8"/>
      <c r="T14" s="8"/>
    </row>
    <row r="15" spans="2:20" s="9" customFormat="1" ht="26.25" customHeight="1" thickBot="1">
      <c r="B15" s="102"/>
      <c r="C15" s="172" t="s">
        <v>616</v>
      </c>
      <c r="G15" s="123"/>
      <c r="L15" s="33"/>
      <c r="M15" s="33"/>
      <c r="N15" s="33"/>
      <c r="O15" s="33"/>
      <c r="P15" s="33"/>
      <c r="Q15" s="68"/>
      <c r="S15" s="8"/>
      <c r="T15" s="8"/>
    </row>
    <row r="16" spans="2:20" s="9" customFormat="1" ht="26.25" customHeight="1" thickBot="1">
      <c r="B16" s="102"/>
      <c r="C16" s="172" t="s">
        <v>617</v>
      </c>
      <c r="G16" s="123"/>
      <c r="L16" s="33"/>
      <c r="M16" s="33"/>
      <c r="N16" s="33"/>
      <c r="O16" s="33"/>
      <c r="P16" s="33"/>
      <c r="Q16" s="68"/>
      <c r="S16" s="8"/>
      <c r="T16" s="8"/>
    </row>
    <row r="17" spans="2:20" s="9" customFormat="1" ht="26.25" customHeight="1" thickBot="1">
      <c r="B17" s="102"/>
      <c r="C17" s="124" t="s">
        <v>618</v>
      </c>
      <c r="G17" s="109"/>
      <c r="L17" s="33"/>
      <c r="M17" s="33"/>
      <c r="N17" s="33"/>
      <c r="O17" s="33"/>
      <c r="P17" s="33"/>
      <c r="Q17" s="68"/>
      <c r="S17" s="8"/>
      <c r="T17" s="8"/>
    </row>
    <row r="18" spans="2:20" s="9" customFormat="1" ht="26.25" customHeight="1" thickBot="1">
      <c r="B18" s="102"/>
      <c r="C18" s="124" t="s">
        <v>619</v>
      </c>
      <c r="G18" s="123"/>
      <c r="L18" s="33"/>
      <c r="M18" s="33"/>
      <c r="N18" s="33"/>
      <c r="O18" s="33"/>
      <c r="P18" s="33"/>
      <c r="Q18" s="68"/>
      <c r="S18" s="8"/>
      <c r="T18" s="8"/>
    </row>
    <row r="19" spans="2:20" s="58" customFormat="1" ht="25.5" customHeight="1">
      <c r="D19" s="97"/>
      <c r="E19" s="97"/>
      <c r="F19" s="97"/>
      <c r="G19" s="97"/>
      <c r="J19" s="12"/>
      <c r="K19" s="12"/>
      <c r="S19" s="59"/>
      <c r="T19" s="59"/>
    </row>
    <row r="20" spans="2:20" s="17" customFormat="1" ht="39" customHeight="1">
      <c r="B20" s="243" t="s">
        <v>539</v>
      </c>
      <c r="C20" s="243" t="s">
        <v>470</v>
      </c>
      <c r="D20" s="243" t="s">
        <v>446</v>
      </c>
      <c r="E20" s="243" t="s">
        <v>438</v>
      </c>
      <c r="F20" s="243" t="s">
        <v>552</v>
      </c>
      <c r="G20" s="40"/>
      <c r="M20" s="25"/>
      <c r="T20" s="25"/>
    </row>
    <row r="21" spans="2:20" s="103" customFormat="1" ht="50.45" customHeight="1">
      <c r="B21" s="647" t="s">
        <v>542</v>
      </c>
      <c r="C21" s="653" t="s">
        <v>436</v>
      </c>
      <c r="D21" s="656" t="s">
        <v>442</v>
      </c>
      <c r="E21" s="660" t="s">
        <v>582</v>
      </c>
      <c r="F21" s="656" t="s">
        <v>447</v>
      </c>
      <c r="G21" s="174"/>
      <c r="M21" s="645"/>
      <c r="T21" s="645"/>
    </row>
    <row r="22" spans="2:20" s="103" customFormat="1" ht="47.45" customHeight="1">
      <c r="B22" s="648" t="s">
        <v>457</v>
      </c>
      <c r="C22" s="654" t="s">
        <v>437</v>
      </c>
      <c r="D22" s="657" t="s">
        <v>443</v>
      </c>
      <c r="E22" s="661" t="s">
        <v>582</v>
      </c>
      <c r="F22" s="657" t="s">
        <v>447</v>
      </c>
      <c r="G22" s="174"/>
      <c r="M22" s="645"/>
      <c r="T22" s="645"/>
    </row>
    <row r="23" spans="2:20" s="103" customFormat="1" ht="45.6" customHeight="1">
      <c r="B23" s="648" t="s">
        <v>454</v>
      </c>
      <c r="C23" s="654" t="s">
        <v>437</v>
      </c>
      <c r="D23" s="657" t="s">
        <v>444</v>
      </c>
      <c r="E23" s="661" t="s">
        <v>582</v>
      </c>
      <c r="F23" s="657" t="s">
        <v>447</v>
      </c>
      <c r="G23" s="174"/>
      <c r="M23" s="645"/>
      <c r="T23" s="645"/>
    </row>
    <row r="24" spans="2:20" s="103" customFormat="1" ht="32.25" customHeight="1">
      <c r="B24" s="649" t="s">
        <v>455</v>
      </c>
      <c r="C24" s="654" t="s">
        <v>436</v>
      </c>
      <c r="D24" s="657" t="s">
        <v>445</v>
      </c>
      <c r="E24" s="662" t="s">
        <v>599</v>
      </c>
      <c r="F24" s="665"/>
      <c r="G24" s="174"/>
      <c r="M24" s="645"/>
      <c r="T24" s="645"/>
    </row>
    <row r="25" spans="2:20" s="103" customFormat="1" ht="30.75" customHeight="1">
      <c r="B25" s="650" t="s">
        <v>540</v>
      </c>
      <c r="C25" s="654" t="s">
        <v>436</v>
      </c>
      <c r="D25" s="657"/>
      <c r="E25" s="662"/>
      <c r="F25" s="665"/>
      <c r="G25" s="174"/>
      <c r="M25" s="645"/>
      <c r="T25" s="645"/>
    </row>
    <row r="26" spans="2:20" s="103" customFormat="1" ht="32.25" customHeight="1">
      <c r="B26" s="651" t="s">
        <v>541</v>
      </c>
      <c r="C26" s="654" t="s">
        <v>436</v>
      </c>
      <c r="D26" s="658" t="s">
        <v>537</v>
      </c>
      <c r="E26" s="662"/>
      <c r="F26" s="665"/>
      <c r="G26" s="174"/>
      <c r="M26" s="645"/>
      <c r="T26" s="645"/>
    </row>
    <row r="27" spans="2:20" s="103" customFormat="1" ht="27" customHeight="1">
      <c r="B27" s="649" t="s">
        <v>456</v>
      </c>
      <c r="C27" s="654" t="s">
        <v>439</v>
      </c>
      <c r="D27" s="657" t="s">
        <v>481</v>
      </c>
      <c r="E27" s="662" t="s">
        <v>458</v>
      </c>
      <c r="F27" s="665"/>
      <c r="G27" s="174"/>
      <c r="M27" s="645"/>
      <c r="T27" s="645"/>
    </row>
    <row r="28" spans="2:20" s="103" customFormat="1" ht="27" customHeight="1">
      <c r="B28" s="651" t="s">
        <v>451</v>
      </c>
      <c r="C28" s="654" t="s">
        <v>436</v>
      </c>
      <c r="D28" s="657"/>
      <c r="E28" s="662"/>
      <c r="F28" s="657" t="s">
        <v>407</v>
      </c>
      <c r="G28" s="174"/>
      <c r="M28" s="645"/>
      <c r="T28" s="645"/>
    </row>
    <row r="29" spans="2:20" s="103" customFormat="1" ht="32.25" customHeight="1">
      <c r="B29" s="649" t="s">
        <v>207</v>
      </c>
      <c r="C29" s="654" t="s">
        <v>441</v>
      </c>
      <c r="D29" s="657" t="s">
        <v>554</v>
      </c>
      <c r="E29" s="663"/>
      <c r="F29" s="657" t="s">
        <v>553</v>
      </c>
      <c r="G29" s="646"/>
      <c r="M29" s="645"/>
    </row>
    <row r="30" spans="2:20" s="103" customFormat="1" ht="27.75" customHeight="1">
      <c r="B30" s="652" t="s">
        <v>538</v>
      </c>
      <c r="C30" s="655" t="s">
        <v>440</v>
      </c>
      <c r="D30" s="659"/>
      <c r="E30" s="664"/>
      <c r="F30" s="659"/>
      <c r="G30" s="646"/>
      <c r="M30" s="645"/>
    </row>
    <row r="31" spans="2:20" s="103" customFormat="1" ht="23.25" customHeight="1">
      <c r="C31" s="175"/>
      <c r="D31" s="175"/>
      <c r="E31" s="175"/>
      <c r="G31" s="646"/>
      <c r="M31" s="645"/>
    </row>
    <row r="32" spans="2:20" s="17" customFormat="1">
      <c r="B32" s="175"/>
      <c r="C32" s="173"/>
      <c r="D32" s="173"/>
      <c r="E32" s="173"/>
      <c r="G32" s="163"/>
      <c r="M32" s="25"/>
    </row>
    <row r="33" spans="3:5">
      <c r="C33" s="10"/>
      <c r="D33" s="10"/>
      <c r="E33" s="10"/>
    </row>
  </sheetData>
  <mergeCells count="2">
    <mergeCell ref="B8:G8"/>
    <mergeCell ref="B3:F6"/>
  </mergeCells>
  <pageMargins left="0.7" right="0.7" top="0.75" bottom="0.75" header="0.3" footer="0.3"/>
  <pageSetup paperSize="17" scale="6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414</v>
      </c>
      <c r="E1" s="120" t="s">
        <v>449</v>
      </c>
      <c r="F1" s="120" t="s">
        <v>548</v>
      </c>
      <c r="G1" s="120" t="s">
        <v>565</v>
      </c>
      <c r="H1" s="120" t="s">
        <v>576</v>
      </c>
    </row>
    <row r="2" spans="1:8">
      <c r="A2" s="12" t="s">
        <v>29</v>
      </c>
      <c r="B2" s="12" t="s">
        <v>27</v>
      </c>
      <c r="C2" s="10">
        <v>2006</v>
      </c>
      <c r="D2" s="12" t="s">
        <v>415</v>
      </c>
      <c r="E2" s="10">
        <f>'2. LRAMVA Threshold'!D9</f>
        <v>2013</v>
      </c>
      <c r="F2" s="26" t="s">
        <v>170</v>
      </c>
      <c r="G2" s="12" t="s">
        <v>566</v>
      </c>
      <c r="H2" s="12" t="s">
        <v>584</v>
      </c>
    </row>
    <row r="3" spans="1:8">
      <c r="A3" s="12" t="s">
        <v>371</v>
      </c>
      <c r="B3" s="12" t="s">
        <v>27</v>
      </c>
      <c r="C3" s="10">
        <v>2007</v>
      </c>
      <c r="D3" s="12" t="s">
        <v>416</v>
      </c>
      <c r="E3" s="10">
        <f>'2. LRAMVA Threshold'!D24</f>
        <v>2018</v>
      </c>
      <c r="F3" s="12" t="s">
        <v>549</v>
      </c>
      <c r="G3" s="12" t="s">
        <v>567</v>
      </c>
      <c r="H3" s="12" t="s">
        <v>577</v>
      </c>
    </row>
    <row r="4" spans="1:8">
      <c r="A4" s="12" t="s">
        <v>372</v>
      </c>
      <c r="B4" s="12" t="s">
        <v>28</v>
      </c>
      <c r="C4" s="10">
        <v>2008</v>
      </c>
      <c r="D4" s="12" t="s">
        <v>417</v>
      </c>
      <c r="F4" s="12" t="s">
        <v>169</v>
      </c>
      <c r="G4" s="12" t="s">
        <v>568</v>
      </c>
    </row>
    <row r="5" spans="1:8">
      <c r="A5" s="12" t="s">
        <v>373</v>
      </c>
      <c r="B5" s="12" t="s">
        <v>28</v>
      </c>
      <c r="C5" s="10">
        <v>2009</v>
      </c>
      <c r="F5" s="12" t="s">
        <v>368</v>
      </c>
      <c r="G5" s="12" t="s">
        <v>569</v>
      </c>
    </row>
    <row r="6" spans="1:8">
      <c r="A6" s="12" t="s">
        <v>374</v>
      </c>
      <c r="B6" s="12" t="s">
        <v>28</v>
      </c>
      <c r="C6" s="10">
        <v>2010</v>
      </c>
      <c r="F6" s="12" t="s">
        <v>369</v>
      </c>
      <c r="G6" s="12" t="s">
        <v>570</v>
      </c>
    </row>
    <row r="7" spans="1:8">
      <c r="A7" s="12" t="s">
        <v>375</v>
      </c>
      <c r="B7" s="12" t="s">
        <v>28</v>
      </c>
      <c r="C7" s="10">
        <v>2011</v>
      </c>
      <c r="F7" s="12" t="s">
        <v>370</v>
      </c>
      <c r="G7" s="12" t="s">
        <v>571</v>
      </c>
    </row>
    <row r="8" spans="1:8">
      <c r="A8" s="12" t="s">
        <v>376</v>
      </c>
      <c r="B8" s="12" t="s">
        <v>28</v>
      </c>
      <c r="C8" s="10">
        <v>2012</v>
      </c>
      <c r="F8" s="12" t="s">
        <v>557</v>
      </c>
      <c r="G8" s="12" t="s">
        <v>572</v>
      </c>
    </row>
    <row r="9" spans="1:8">
      <c r="A9" s="12" t="s">
        <v>377</v>
      </c>
      <c r="B9" s="12" t="s">
        <v>28</v>
      </c>
      <c r="C9" s="10">
        <v>2013</v>
      </c>
      <c r="G9" s="12" t="s">
        <v>573</v>
      </c>
    </row>
    <row r="10" spans="1:8">
      <c r="A10" s="12" t="s">
        <v>378</v>
      </c>
      <c r="B10" s="12" t="s">
        <v>28</v>
      </c>
      <c r="C10" s="10">
        <v>2014</v>
      </c>
      <c r="G10" s="12" t="s">
        <v>574</v>
      </c>
    </row>
    <row r="11" spans="1:8">
      <c r="A11" s="12" t="s">
        <v>379</v>
      </c>
      <c r="B11" s="12" t="s">
        <v>28</v>
      </c>
      <c r="C11" s="10">
        <v>2015</v>
      </c>
      <c r="G11" s="12" t="s">
        <v>575</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topLeftCell="A25" zoomScale="80" zoomScaleNormal="80" workbookViewId="0">
      <selection activeCell="E33" sqref="E33"/>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15.57031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550</v>
      </c>
      <c r="D6" s="17"/>
      <c r="E6" s="9"/>
      <c r="T6" s="9"/>
      <c r="V6" s="8"/>
    </row>
    <row r="7" spans="2:22" ht="21" customHeight="1">
      <c r="B7" s="537"/>
      <c r="C7" s="17"/>
      <c r="D7" s="17"/>
      <c r="E7" s="9"/>
      <c r="T7" s="9"/>
      <c r="V7" s="8"/>
    </row>
    <row r="8" spans="2:22" ht="24.75" customHeight="1">
      <c r="B8" s="117" t="s">
        <v>239</v>
      </c>
      <c r="C8" s="189" t="s">
        <v>747</v>
      </c>
      <c r="D8" s="601"/>
      <c r="E8" s="9"/>
      <c r="T8" s="9"/>
      <c r="V8" s="8"/>
    </row>
    <row r="9" spans="2:22" ht="41.25" customHeight="1">
      <c r="B9" s="551" t="s">
        <v>519</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555</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42" t="s">
        <v>745</v>
      </c>
      <c r="E14" s="130"/>
      <c r="F14" s="124" t="s">
        <v>547</v>
      </c>
      <c r="H14" s="542" t="s">
        <v>748</v>
      </c>
      <c r="J14" s="124" t="s">
        <v>514</v>
      </c>
      <c r="L14" s="132"/>
      <c r="N14" s="103"/>
      <c r="Q14" s="99"/>
      <c r="R14" s="96"/>
    </row>
    <row r="15" spans="2:22" ht="26.25" customHeight="1" thickBot="1">
      <c r="B15" s="124" t="s">
        <v>423</v>
      </c>
      <c r="C15" s="106"/>
      <c r="D15" s="542" t="s">
        <v>746</v>
      </c>
      <c r="F15" s="124" t="s">
        <v>413</v>
      </c>
      <c r="G15" s="127"/>
      <c r="H15" s="542" t="s">
        <v>749</v>
      </c>
      <c r="I15" s="17"/>
      <c r="J15" s="124" t="s">
        <v>515</v>
      </c>
      <c r="L15" s="132"/>
      <c r="M15" s="103"/>
      <c r="Q15" s="108"/>
      <c r="R15" s="96"/>
    </row>
    <row r="16" spans="2:22" ht="28.5" customHeight="1" thickBot="1">
      <c r="B16" s="124" t="s">
        <v>453</v>
      </c>
      <c r="C16" s="106"/>
      <c r="D16" s="543" t="s">
        <v>181</v>
      </c>
      <c r="E16" s="103"/>
      <c r="F16" s="124" t="s">
        <v>433</v>
      </c>
      <c r="G16" s="125"/>
      <c r="H16" s="543" t="s">
        <v>750</v>
      </c>
      <c r="I16" s="103"/>
      <c r="K16" s="195"/>
      <c r="L16" s="195"/>
      <c r="M16" s="195"/>
      <c r="N16" s="195"/>
      <c r="Q16" s="115"/>
      <c r="R16" s="96"/>
    </row>
    <row r="17" spans="1:21" ht="29.25" customHeight="1" thickBot="1">
      <c r="B17" s="124" t="s">
        <v>420</v>
      </c>
      <c r="C17" s="106"/>
      <c r="D17" s="132">
        <v>6030</v>
      </c>
      <c r="E17" s="121"/>
      <c r="F17" s="739" t="s">
        <v>661</v>
      </c>
      <c r="G17" s="195"/>
      <c r="H17" s="733">
        <v>1</v>
      </c>
      <c r="I17" s="17"/>
      <c r="M17" s="195"/>
      <c r="N17" s="195"/>
      <c r="P17" s="99"/>
      <c r="Q17" s="99"/>
      <c r="R17" s="96"/>
    </row>
    <row r="18" spans="1:21" s="28" customFormat="1" ht="29.25" customHeight="1">
      <c r="B18" s="124"/>
      <c r="C18" s="734"/>
      <c r="D18" s="732"/>
      <c r="E18" s="735"/>
      <c r="F18" s="731"/>
      <c r="G18" s="736"/>
      <c r="H18" s="737"/>
      <c r="I18" s="163"/>
      <c r="M18" s="736"/>
      <c r="N18" s="736"/>
      <c r="P18" s="736"/>
      <c r="Q18" s="736"/>
      <c r="R18" s="738"/>
      <c r="T18" s="37"/>
      <c r="U18" s="37"/>
    </row>
    <row r="19" spans="1:21" ht="27.75" customHeight="1" thickBot="1">
      <c r="E19" s="9"/>
      <c r="F19" s="124" t="s">
        <v>434</v>
      </c>
      <c r="G19" s="603" t="s">
        <v>363</v>
      </c>
      <c r="H19" s="242">
        <f>SUM(R54,R57,R60,R63,R66,R69,R72,R75,R78,R81)</f>
        <v>79239.155767469623</v>
      </c>
      <c r="I19" s="17"/>
      <c r="J19" s="115"/>
      <c r="K19" s="115"/>
      <c r="L19" s="115"/>
      <c r="M19" s="115"/>
      <c r="N19" s="115"/>
      <c r="P19" s="115"/>
      <c r="Q19" s="115"/>
      <c r="R19" s="96"/>
    </row>
    <row r="20" spans="1:21" ht="27.75" customHeight="1" thickBot="1">
      <c r="E20" s="9"/>
      <c r="F20" s="124" t="s">
        <v>435</v>
      </c>
      <c r="G20" s="603" t="s">
        <v>364</v>
      </c>
      <c r="H20" s="131">
        <f>-SUM(R55,R58,R61,R64,R67,R70,R73,R76,R79,R82)</f>
        <v>57233.972300000001</v>
      </c>
      <c r="I20" s="17"/>
      <c r="J20" s="115"/>
      <c r="P20" s="115"/>
      <c r="Q20" s="115"/>
      <c r="R20" s="96"/>
    </row>
    <row r="21" spans="1:21" ht="27.75" customHeight="1" thickBot="1">
      <c r="C21" s="32"/>
      <c r="D21" s="32"/>
      <c r="E21" s="32"/>
      <c r="F21" s="124" t="s">
        <v>408</v>
      </c>
      <c r="G21" s="603" t="s">
        <v>365</v>
      </c>
      <c r="H21" s="188">
        <f>R84</f>
        <v>1084.4203594854025</v>
      </c>
      <c r="I21" s="103"/>
      <c r="P21" s="115"/>
      <c r="Q21" s="115"/>
      <c r="R21" s="96"/>
    </row>
    <row r="22" spans="1:21" ht="27.75" customHeight="1">
      <c r="C22" s="32"/>
      <c r="D22" s="32"/>
      <c r="E22" s="32"/>
      <c r="F22" s="124" t="s">
        <v>509</v>
      </c>
      <c r="G22" s="603" t="s">
        <v>448</v>
      </c>
      <c r="H22" s="188">
        <f>H19-H20+H21</f>
        <v>23089.603826955026</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08" customHeight="1">
      <c r="A26" s="28"/>
      <c r="B26" s="805" t="s">
        <v>668</v>
      </c>
      <c r="C26" s="805"/>
      <c r="D26" s="805"/>
      <c r="E26" s="805"/>
      <c r="F26" s="805"/>
      <c r="G26" s="805"/>
    </row>
    <row r="27" spans="1:21" ht="14.25" customHeight="1">
      <c r="A27" s="28"/>
      <c r="B27" s="548"/>
      <c r="C27" s="548"/>
      <c r="D27" s="538"/>
      <c r="E27" s="538"/>
      <c r="F27" s="538"/>
      <c r="G27" s="548"/>
    </row>
    <row r="28" spans="1:21" s="17" customFormat="1" ht="27" customHeight="1">
      <c r="B28" s="806" t="s">
        <v>506</v>
      </c>
      <c r="C28" s="807"/>
      <c r="D28" s="133" t="s">
        <v>41</v>
      </c>
      <c r="E28" s="134" t="s">
        <v>659</v>
      </c>
      <c r="F28" s="134" t="s">
        <v>408</v>
      </c>
      <c r="G28" s="135" t="s">
        <v>409</v>
      </c>
      <c r="T28" s="136"/>
      <c r="U28" s="136"/>
    </row>
    <row r="29" spans="1:21" ht="20.25" customHeight="1">
      <c r="B29" s="803" t="s">
        <v>29</v>
      </c>
      <c r="C29" s="804"/>
      <c r="D29" s="638" t="s">
        <v>27</v>
      </c>
      <c r="E29" s="138">
        <f>SUM(D54:D82)</f>
        <v>14018.199121569496</v>
      </c>
      <c r="F29" s="139">
        <f>D84</f>
        <v>948.01270441488157</v>
      </c>
      <c r="G29" s="138">
        <f>E29+F29</f>
        <v>14966.211825984377</v>
      </c>
    </row>
    <row r="30" spans="1:21" ht="20.25" customHeight="1">
      <c r="B30" s="803" t="s">
        <v>371</v>
      </c>
      <c r="C30" s="804"/>
      <c r="D30" s="638" t="s">
        <v>27</v>
      </c>
      <c r="E30" s="140">
        <f>SUM(E54:E82)</f>
        <v>4264.941906078705</v>
      </c>
      <c r="F30" s="141">
        <f>E84</f>
        <v>125.93175602065645</v>
      </c>
      <c r="G30" s="140">
        <f>E30+F30</f>
        <v>4390.8736620993614</v>
      </c>
    </row>
    <row r="31" spans="1:21" ht="20.25" customHeight="1">
      <c r="B31" s="803" t="s">
        <v>751</v>
      </c>
      <c r="C31" s="804"/>
      <c r="D31" s="638" t="s">
        <v>28</v>
      </c>
      <c r="E31" s="140">
        <f>SUM(F54:F82)</f>
        <v>-5253.2559201785753</v>
      </c>
      <c r="F31" s="141">
        <f>F84</f>
        <v>-154.84470425813561</v>
      </c>
      <c r="G31" s="140">
        <f>E31+F31</f>
        <v>-5408.1006244367109</v>
      </c>
    </row>
    <row r="32" spans="1:21" ht="20.25" customHeight="1">
      <c r="B32" s="803" t="s">
        <v>31</v>
      </c>
      <c r="C32" s="804"/>
      <c r="D32" s="638" t="s">
        <v>28</v>
      </c>
      <c r="E32" s="140">
        <f>SUM(G54:G82)</f>
        <v>2949.0173599999989</v>
      </c>
      <c r="F32" s="141">
        <f>G84</f>
        <v>165.49308178299987</v>
      </c>
      <c r="G32" s="140">
        <f>E32+F32</f>
        <v>3114.5104417829989</v>
      </c>
    </row>
    <row r="33" spans="2:22" ht="20.25" customHeight="1">
      <c r="B33" s="803" t="s">
        <v>32</v>
      </c>
      <c r="C33" s="804"/>
      <c r="D33" s="638" t="s">
        <v>27</v>
      </c>
      <c r="E33" s="140">
        <f>SUM(H54:H82)</f>
        <v>-3.2489999999999997</v>
      </c>
      <c r="F33" s="141">
        <f>H84</f>
        <v>-0.17247847500000019</v>
      </c>
      <c r="G33" s="140">
        <f>E33+F33</f>
        <v>-3.4214784749999998</v>
      </c>
    </row>
    <row r="34" spans="2:22" ht="20.25" customHeight="1">
      <c r="B34" s="803"/>
      <c r="C34" s="804"/>
      <c r="D34" s="638"/>
      <c r="E34" s="140">
        <f>SUM(I54:I82)</f>
        <v>0</v>
      </c>
      <c r="F34" s="141">
        <f>I84</f>
        <v>0</v>
      </c>
      <c r="G34" s="140">
        <f t="shared" ref="G34" si="0">E34+F34</f>
        <v>0</v>
      </c>
    </row>
    <row r="35" spans="2:22" ht="20.25" customHeight="1">
      <c r="B35" s="803"/>
      <c r="C35" s="804"/>
      <c r="D35" s="638"/>
      <c r="E35" s="140">
        <f>SUM(J54:J82)</f>
        <v>0</v>
      </c>
      <c r="F35" s="141">
        <f>J84</f>
        <v>0</v>
      </c>
      <c r="G35" s="140">
        <f>E35+F35</f>
        <v>0</v>
      </c>
    </row>
    <row r="36" spans="2:22" ht="20.25" customHeight="1">
      <c r="B36" s="803"/>
      <c r="C36" s="804"/>
      <c r="D36" s="638"/>
      <c r="E36" s="140">
        <f>SUM(K54:K82)</f>
        <v>0</v>
      </c>
      <c r="F36" s="141">
        <f>K84</f>
        <v>0</v>
      </c>
      <c r="G36" s="140">
        <f t="shared" ref="G36:G39" si="1">E36+F36</f>
        <v>0</v>
      </c>
    </row>
    <row r="37" spans="2:22" ht="20.25" customHeight="1">
      <c r="B37" s="803"/>
      <c r="C37" s="804"/>
      <c r="D37" s="638"/>
      <c r="E37" s="140">
        <f>SUM(L54:L82)</f>
        <v>0</v>
      </c>
      <c r="F37" s="141">
        <f>L84</f>
        <v>0</v>
      </c>
      <c r="G37" s="140">
        <f t="shared" si="1"/>
        <v>0</v>
      </c>
    </row>
    <row r="38" spans="2:22" ht="20.25" customHeight="1">
      <c r="B38" s="803"/>
      <c r="C38" s="804"/>
      <c r="D38" s="638"/>
      <c r="E38" s="140">
        <f>SUM(M54:M82)</f>
        <v>0</v>
      </c>
      <c r="F38" s="141">
        <f>M84</f>
        <v>0</v>
      </c>
      <c r="G38" s="140">
        <f t="shared" si="1"/>
        <v>0</v>
      </c>
    </row>
    <row r="39" spans="2:22" ht="20.25" customHeight="1">
      <c r="B39" s="803"/>
      <c r="C39" s="804"/>
      <c r="D39" s="638"/>
      <c r="E39" s="140">
        <f>SUM(N54:N82)</f>
        <v>0</v>
      </c>
      <c r="F39" s="141">
        <f>N84</f>
        <v>0</v>
      </c>
      <c r="G39" s="140">
        <f t="shared" si="1"/>
        <v>0</v>
      </c>
    </row>
    <row r="40" spans="2:22" ht="20.25" customHeight="1">
      <c r="B40" s="803"/>
      <c r="C40" s="804"/>
      <c r="D40" s="638"/>
      <c r="E40" s="140">
        <f>SUM(O54:O82)</f>
        <v>0</v>
      </c>
      <c r="F40" s="141">
        <f>O84</f>
        <v>0</v>
      </c>
      <c r="G40" s="140">
        <f>E40+F40</f>
        <v>0</v>
      </c>
    </row>
    <row r="41" spans="2:22" ht="20.25" customHeight="1">
      <c r="B41" s="803"/>
      <c r="C41" s="804"/>
      <c r="D41" s="638"/>
      <c r="E41" s="140">
        <f>SUM(P54:P82)</f>
        <v>0</v>
      </c>
      <c r="F41" s="141">
        <f>P84</f>
        <v>0</v>
      </c>
      <c r="G41" s="140">
        <f>E41+F41</f>
        <v>0</v>
      </c>
    </row>
    <row r="42" spans="2:22" ht="20.25" customHeight="1">
      <c r="B42" s="803"/>
      <c r="C42" s="804"/>
      <c r="D42" s="639"/>
      <c r="E42" s="142">
        <f>SUM(Q54:Q82)</f>
        <v>0</v>
      </c>
      <c r="F42" s="143">
        <f>Q84</f>
        <v>0</v>
      </c>
      <c r="G42" s="142">
        <f>E42+F42</f>
        <v>0</v>
      </c>
    </row>
    <row r="43" spans="2:22" s="8" customFormat="1" ht="21" customHeight="1">
      <c r="B43" s="808" t="s">
        <v>26</v>
      </c>
      <c r="C43" s="809"/>
      <c r="D43" s="137"/>
      <c r="E43" s="144">
        <f>SUM(E29:E42)</f>
        <v>15975.653467469627</v>
      </c>
      <c r="F43" s="144">
        <f>SUM(F29:F42)</f>
        <v>1084.4203594854025</v>
      </c>
      <c r="G43" s="144">
        <f>SUM(G29:G42)</f>
        <v>17060.073826955027</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05" t="s">
        <v>602</v>
      </c>
      <c r="C48" s="805"/>
      <c r="D48" s="805"/>
      <c r="E48" s="805"/>
      <c r="F48" s="805"/>
      <c r="G48" s="805"/>
      <c r="H48" s="805"/>
      <c r="I48" s="805"/>
      <c r="J48" s="805"/>
      <c r="K48" s="805"/>
      <c r="L48" s="805"/>
      <c r="M48" s="617"/>
      <c r="N48" s="105"/>
      <c r="O48" s="105"/>
      <c r="P48" s="105"/>
      <c r="Q48" s="105"/>
      <c r="R48" s="105"/>
      <c r="T48" s="37"/>
      <c r="U48" s="19"/>
      <c r="V48" s="38"/>
    </row>
    <row r="49" spans="2:22" s="28" customFormat="1" ht="41.1" customHeight="1">
      <c r="B49" s="805" t="s">
        <v>561</v>
      </c>
      <c r="C49" s="805"/>
      <c r="D49" s="805"/>
      <c r="E49" s="805"/>
      <c r="F49" s="805"/>
      <c r="G49" s="805"/>
      <c r="H49" s="805"/>
      <c r="I49" s="805"/>
      <c r="J49" s="805"/>
      <c r="K49" s="805"/>
      <c r="L49" s="805"/>
      <c r="M49" s="617"/>
      <c r="N49" s="105"/>
      <c r="O49" s="105"/>
      <c r="P49" s="105"/>
      <c r="Q49" s="105"/>
      <c r="R49" s="105"/>
      <c r="T49" s="37"/>
      <c r="U49" s="19"/>
      <c r="V49" s="38"/>
    </row>
    <row r="50" spans="2:22" s="28" customFormat="1" ht="18" customHeight="1">
      <c r="B50" s="805" t="s">
        <v>667</v>
      </c>
      <c r="C50" s="805"/>
      <c r="D50" s="805"/>
      <c r="E50" s="805"/>
      <c r="F50" s="805"/>
      <c r="G50" s="805"/>
      <c r="H50" s="805"/>
      <c r="I50" s="805"/>
      <c r="J50" s="805"/>
      <c r="K50" s="805"/>
      <c r="L50" s="805"/>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GS&lt;50 kW</v>
      </c>
      <c r="F52" s="135" t="str">
        <f>IF($B31&lt;&gt;"",$B31,"")</f>
        <v>GS &gt; 50 to 4,999 Kw</v>
      </c>
      <c r="G52" s="135" t="str">
        <f>IF($B32&lt;&gt;"",$B32,"")</f>
        <v>Street Lighting</v>
      </c>
      <c r="H52" s="135" t="str">
        <f>IF($B33&lt;&gt;"",$B33,"")</f>
        <v>Unmetered Scattered Load</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kWh</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589.74710000000005</v>
      </c>
      <c r="E54" s="150">
        <f>'4.  2011-2014 LRAM'!Z131</f>
        <v>48.486599999999996</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638.2337</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v>-589.75</v>
      </c>
      <c r="E56" s="160">
        <v>-48.49</v>
      </c>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956.17258164515556</v>
      </c>
      <c r="E57" s="156">
        <f>'4.  2011-2014 LRAM'!Z261</f>
        <v>470.9126658690281</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1427.0852475141837</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v>-956.17</v>
      </c>
      <c r="E59" s="160">
        <v>-470.91</v>
      </c>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1777.1080237706794</v>
      </c>
      <c r="E60" s="156">
        <f>'4.  2011-2014 LRAM'!Z391</f>
        <v>1884.5897877749521</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3661.6978115456313</v>
      </c>
      <c r="U60" s="152"/>
      <c r="V60" s="153"/>
    </row>
    <row r="61" spans="2:22" s="163" customFormat="1">
      <c r="B61" s="154" t="s">
        <v>37</v>
      </c>
      <c r="C61" s="155"/>
      <c r="D61" s="156">
        <f>-'4.  2011-2014 LRAM'!Y392</f>
        <v>-5473.2746999999999</v>
      </c>
      <c r="E61" s="156">
        <f>-'4.  2011-2014 LRAM'!Z392</f>
        <v>-1483.7903999999999</v>
      </c>
      <c r="F61" s="156">
        <f>-'4.  2011-2014 LRAM'!AA392</f>
        <v>-1302.3220000000001</v>
      </c>
      <c r="G61" s="156">
        <f>-'4.  2011-2014 LRAM'!AB392</f>
        <v>-611.10720000000003</v>
      </c>
      <c r="H61" s="156">
        <f>-'4.  2011-2014 LRAM'!AC392</f>
        <v>-1.5959999999999999</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-8872.0902999999998</v>
      </c>
      <c r="S61" s="158"/>
      <c r="U61" s="152"/>
      <c r="V61" s="153"/>
    </row>
    <row r="62" spans="2:22" s="136" customFormat="1">
      <c r="B62" s="625" t="s">
        <v>67</v>
      </c>
      <c r="C62" s="621"/>
      <c r="D62" s="160">
        <v>3696.16</v>
      </c>
      <c r="E62" s="160">
        <v>-400.8</v>
      </c>
      <c r="F62" s="160">
        <v>1302.32</v>
      </c>
      <c r="G62" s="160">
        <v>611.11</v>
      </c>
      <c r="H62" s="160">
        <v>1.6</v>
      </c>
      <c r="I62" s="160"/>
      <c r="J62" s="160"/>
      <c r="K62" s="161"/>
      <c r="L62" s="161"/>
      <c r="M62" s="161"/>
      <c r="N62" s="161"/>
      <c r="O62" s="161"/>
      <c r="P62" s="161"/>
      <c r="Q62" s="161"/>
      <c r="R62" s="162"/>
      <c r="U62" s="159"/>
      <c r="V62" s="153"/>
    </row>
    <row r="63" spans="2:22" s="163" customFormat="1">
      <c r="B63" s="154" t="s">
        <v>40</v>
      </c>
      <c r="C63" s="155"/>
      <c r="D63" s="156">
        <f>'4.  2011-2014 LRAM'!Y521</f>
        <v>4577.9336059612233</v>
      </c>
      <c r="E63" s="156">
        <f>'4.  2011-2014 LRAM'!Z521</f>
        <v>2256.0398233097021</v>
      </c>
      <c r="F63" s="156">
        <f>'4.  2011-2014 LRAM'!AA521</f>
        <v>170.76840000000001</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7004.7418292709253</v>
      </c>
      <c r="U63" s="152"/>
      <c r="V63" s="153"/>
    </row>
    <row r="64" spans="2:22" s="163" customFormat="1">
      <c r="B64" s="154" t="s">
        <v>39</v>
      </c>
      <c r="C64" s="155"/>
      <c r="D64" s="156">
        <f>-'4.  2011-2014 LRAM'!Y522</f>
        <v>-5831.3393999999998</v>
      </c>
      <c r="E64" s="156">
        <f>-'4.  2011-2014 LRAM'!Z522</f>
        <v>-1447.1536000000001</v>
      </c>
      <c r="F64" s="156">
        <f>-'4.  2011-2014 LRAM'!AA522</f>
        <v>-1240.6583000000001</v>
      </c>
      <c r="G64" s="156">
        <f>-'4.  2011-2014 LRAM'!AB522</f>
        <v>-627.27359999999999</v>
      </c>
      <c r="H64" s="156">
        <f>-'4.  2011-2014 LRAM'!AC522</f>
        <v>-1.6150000000000002</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-9148.0399000000016</v>
      </c>
      <c r="S64" s="158"/>
      <c r="U64" s="152"/>
      <c r="V64" s="153"/>
    </row>
    <row r="65" spans="2:22" s="136" customFormat="1">
      <c r="B65" s="625" t="s">
        <v>67</v>
      </c>
      <c r="C65" s="621"/>
      <c r="D65" s="160">
        <v>1253.4100000000001</v>
      </c>
      <c r="E65" s="160">
        <v>-808.89</v>
      </c>
      <c r="F65" s="160">
        <v>1069.8900000000001</v>
      </c>
      <c r="G65" s="160">
        <v>627.27</v>
      </c>
      <c r="H65" s="160">
        <v>1.62</v>
      </c>
      <c r="I65" s="160"/>
      <c r="J65" s="160"/>
      <c r="K65" s="161"/>
      <c r="L65" s="161"/>
      <c r="M65" s="161"/>
      <c r="N65" s="161"/>
      <c r="O65" s="161"/>
      <c r="P65" s="161"/>
      <c r="Q65" s="161"/>
      <c r="R65" s="162"/>
      <c r="U65" s="159"/>
      <c r="V65" s="153"/>
    </row>
    <row r="66" spans="2:22" s="163" customFormat="1">
      <c r="B66" s="154" t="s">
        <v>94</v>
      </c>
      <c r="C66" s="535"/>
      <c r="D66" s="164">
        <f>'5.  2015-2020 LRAM'!Y204</f>
        <v>5756.5585146591129</v>
      </c>
      <c r="E66" s="164">
        <f>'5.  2015-2020 LRAM'!Z204</f>
        <v>2272.1545712349666</v>
      </c>
      <c r="F66" s="164">
        <f>'5.  2015-2020 LRAM'!AA204</f>
        <v>202.40567887932002</v>
      </c>
      <c r="G66" s="164">
        <f>'5.  2015-2020 LRAM'!AB204</f>
        <v>12433.523999999999</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20664.642764773402</v>
      </c>
      <c r="U66" s="152"/>
      <c r="V66" s="153"/>
    </row>
    <row r="67" spans="2:22" s="163" customFormat="1">
      <c r="B67" s="154" t="s">
        <v>93</v>
      </c>
      <c r="C67" s="155"/>
      <c r="D67" s="164">
        <f>-'5.  2015-2020 LRAM'!Y205</f>
        <v>-5933.6435999999994</v>
      </c>
      <c r="E67" s="164">
        <f>-'5.  2015-2020 LRAM'!Z205</f>
        <v>-1465.472</v>
      </c>
      <c r="F67" s="164">
        <f>-'5.  2015-2020 LRAM'!AA205</f>
        <v>-1244.5902000000001</v>
      </c>
      <c r="G67" s="164">
        <f>-'5.  2015-2020 LRAM'!AB205</f>
        <v>-654.39599999999996</v>
      </c>
      <c r="H67" s="164">
        <f>-'5.  2015-2020 LRAM'!AC205</f>
        <v>-1.6339999999999999</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-9299.7358000000004</v>
      </c>
      <c r="S67" s="158"/>
      <c r="U67" s="152"/>
      <c r="V67" s="153"/>
    </row>
    <row r="68" spans="2:22" s="136" customFormat="1">
      <c r="B68" s="625" t="s">
        <v>67</v>
      </c>
      <c r="C68" s="621"/>
      <c r="D68" s="160">
        <v>241.73</v>
      </c>
      <c r="E68" s="160">
        <v>-864.95</v>
      </c>
      <c r="F68" s="160">
        <v>1110.93</v>
      </c>
      <c r="G68" s="160">
        <v>-11807.33</v>
      </c>
      <c r="H68" s="160">
        <v>1.72</v>
      </c>
      <c r="I68" s="160"/>
      <c r="J68" s="160"/>
      <c r="K68" s="161"/>
      <c r="L68" s="161"/>
      <c r="M68" s="161"/>
      <c r="N68" s="161"/>
      <c r="O68" s="161"/>
      <c r="P68" s="161"/>
      <c r="Q68" s="161"/>
      <c r="R68" s="162"/>
      <c r="U68" s="159"/>
      <c r="V68" s="153"/>
    </row>
    <row r="69" spans="2:22" s="163" customFormat="1">
      <c r="B69" s="154" t="s">
        <v>225</v>
      </c>
      <c r="C69" s="535"/>
      <c r="D69" s="156">
        <f>'5.  2015-2020 LRAM'!Y388</f>
        <v>9453.8149345675811</v>
      </c>
      <c r="E69" s="156">
        <f>'5.  2015-2020 LRAM'!Z388</f>
        <v>2198.3379064322435</v>
      </c>
      <c r="F69" s="156">
        <f>'5.  2015-2020 LRAM'!AA388</f>
        <v>636.28187985953991</v>
      </c>
      <c r="G69" s="156">
        <f>'5.  2015-2020 LRAM'!AB388</f>
        <v>1263.6763199999998</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13552.111040859365</v>
      </c>
      <c r="U69" s="152"/>
      <c r="V69" s="153"/>
    </row>
    <row r="70" spans="2:22" s="163" customFormat="1">
      <c r="B70" s="154" t="s">
        <v>224</v>
      </c>
      <c r="C70" s="155"/>
      <c r="D70" s="156">
        <f>-'5.  2015-2020 LRAM'!Y389</f>
        <v>-5012.9057999999995</v>
      </c>
      <c r="E70" s="156">
        <f>-'5.  2015-2020 LRAM'!Z389</f>
        <v>-1483.7903999999999</v>
      </c>
      <c r="F70" s="156">
        <f>-'5.  2015-2020 LRAM'!AA389</f>
        <v>-1265.0168999999999</v>
      </c>
      <c r="G70" s="156">
        <f>-'5.  2015-2020 LRAM'!AB389</f>
        <v>-665.09280000000001</v>
      </c>
      <c r="H70" s="156">
        <f>-'5.  2015-2020 LRAM'!AC389</f>
        <v>-1.6529999999999998</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-8428.4588999999996</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9338.3527501959652</v>
      </c>
      <c r="E72" s="156">
        <f>'5.  2015-2020 LRAM'!Z572</f>
        <v>2022.9958587977562</v>
      </c>
      <c r="F72" s="156">
        <f>'5.  2015-2020 LRAM'!AA572</f>
        <v>670.98357720540002</v>
      </c>
      <c r="G72" s="156">
        <f>'5.  2015-2020 LRAM'!AB572</f>
        <v>1284.7252799999999</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13317.057466199121</v>
      </c>
      <c r="U72" s="152"/>
      <c r="V72" s="153"/>
    </row>
    <row r="73" spans="2:22" s="163" customFormat="1">
      <c r="B73" s="154" t="s">
        <v>226</v>
      </c>
      <c r="C73" s="155"/>
      <c r="D73" s="156">
        <f>-'5.  2015-2020 LRAM'!Y573</f>
        <v>-3580.6469999999999</v>
      </c>
      <c r="E73" s="156">
        <f>-'5.  2015-2020 LRAM'!Z573</f>
        <v>-1502.1088000000002</v>
      </c>
      <c r="F73" s="156">
        <f>-'5.  2015-2020 LRAM'!AA573</f>
        <v>-1286.019</v>
      </c>
      <c r="G73" s="156">
        <f>-'5.  2015-2020 LRAM'!AB573</f>
        <v>-676.1712</v>
      </c>
      <c r="H73" s="156">
        <f>-'5.  2015-2020 LRAM'!AC573</f>
        <v>-1.6910000000000001</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-7046.6369999999997</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5687.1775184079979</v>
      </c>
      <c r="E75" s="156">
        <f>'5.  2015-2020 LRAM'!Z756</f>
        <v>2400.6749956656654</v>
      </c>
      <c r="F75" s="156">
        <f>'5.  2015-2020 LRAM'!AA756</f>
        <v>658.77477833603996</v>
      </c>
      <c r="G75" s="156">
        <f>'5.  2015-2020 LRAM'!AB756</f>
        <v>762.83327999999995</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9509.4605724097037</v>
      </c>
      <c r="U75" s="152"/>
      <c r="V75" s="153"/>
    </row>
    <row r="76" spans="2:22" s="163" customFormat="1" ht="16.5" customHeight="1">
      <c r="B76" s="154" t="s">
        <v>228</v>
      </c>
      <c r="C76" s="155"/>
      <c r="D76" s="156">
        <f>-'5.  2015-2020 LRAM'!Y757</f>
        <v>-2722.4</v>
      </c>
      <c r="E76" s="156">
        <f>-'5.  2015-2020 LRAM'!Z757</f>
        <v>-1574.3999999999999</v>
      </c>
      <c r="F76" s="156">
        <f>-'5.  2015-2020 LRAM'!AA757</f>
        <v>-2011.7647999999999</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-6308.5648000000001</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1520.5645923617806</v>
      </c>
      <c r="E78" s="156">
        <f>'5.  2015-2020 LRAM'!Z940</f>
        <v>2798.0365828947706</v>
      </c>
      <c r="F78" s="156">
        <f>'5.  2015-2020 LRAM'!AA940</f>
        <v>656.12286710621993</v>
      </c>
      <c r="G78" s="156">
        <f>'5.  2015-2020 LRAM'!AB940</f>
        <v>500.3277599999999</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5475.051802362771</v>
      </c>
      <c r="U78" s="152"/>
      <c r="V78" s="153"/>
    </row>
    <row r="79" spans="2:22" s="163" customFormat="1">
      <c r="B79" s="154" t="s">
        <v>230</v>
      </c>
      <c r="C79" s="155"/>
      <c r="D79" s="156">
        <f>-'5.  2015-2020 LRAM'!Y941</f>
        <v>-730.40000000000009</v>
      </c>
      <c r="E79" s="156">
        <f>-'5.  2015-2020 LRAM'!Z941</f>
        <v>-1672.8000000000002</v>
      </c>
      <c r="F79" s="156">
        <f>-'5.  2015-2020 LRAM'!AA941</f>
        <v>-2003.6663999999998</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-4406.8663999999999</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c r="B81" s="154" t="s">
        <v>233</v>
      </c>
      <c r="C81" s="535"/>
      <c r="D81" s="156">
        <f>'5.  2015-2020 LRAM'!Y1124</f>
        <v>0</v>
      </c>
      <c r="E81" s="156">
        <f>'5.  2015-2020 LRAM'!Z1124</f>
        <v>2825.4683140996208</v>
      </c>
      <c r="F81" s="156">
        <f>'5.  2015-2020 LRAM'!AA1124</f>
        <v>656.68369843490393</v>
      </c>
      <c r="G81" s="156">
        <f>'5.  2015-2020 LRAM'!AB1124</f>
        <v>506.92151999999993</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3989.0735325345245</v>
      </c>
      <c r="U81" s="152"/>
      <c r="V81" s="153"/>
    </row>
    <row r="82" spans="2:22" s="163" customFormat="1">
      <c r="B82" s="154" t="s">
        <v>232</v>
      </c>
      <c r="C82" s="155"/>
      <c r="D82" s="156">
        <f>-'5.  2015-2020 LRAM'!Y1125</f>
        <v>0</v>
      </c>
      <c r="E82" s="156">
        <f>-'5.  2015-2020 LRAM'!Z1125</f>
        <v>-1689.2</v>
      </c>
      <c r="F82" s="156">
        <f>-'5.  2015-2020 LRAM'!AA1125</f>
        <v>-2034.3791999999999</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-3723.5792000000001</v>
      </c>
      <c r="S82" s="158"/>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Charges'!I237</f>
        <v>948.01270441488157</v>
      </c>
      <c r="E84" s="679">
        <f>'6.  Carrying Charges'!J237</f>
        <v>125.93175602065645</v>
      </c>
      <c r="F84" s="679">
        <f>'6.  Carrying Charges'!K237</f>
        <v>-154.84470425813561</v>
      </c>
      <c r="G84" s="679">
        <f>'6.  Carrying Charges'!L237</f>
        <v>165.49308178299987</v>
      </c>
      <c r="H84" s="679">
        <f>'6.  Carrying Charges'!M237</f>
        <v>-0.17247847500000019</v>
      </c>
      <c r="I84" s="679">
        <f>'6.  Carrying Charges'!N237</f>
        <v>0</v>
      </c>
      <c r="J84" s="679">
        <f>'6.  Carrying Charges'!O237</f>
        <v>0</v>
      </c>
      <c r="K84" s="679">
        <f>'6.  Carrying Charges'!P237</f>
        <v>0</v>
      </c>
      <c r="L84" s="679">
        <f>'6.  Carrying Charges'!Q237</f>
        <v>0</v>
      </c>
      <c r="M84" s="679">
        <f>'6.  Carrying Charges'!R237</f>
        <v>0</v>
      </c>
      <c r="N84" s="679">
        <f>'6.  Carrying Charges'!S237</f>
        <v>0</v>
      </c>
      <c r="O84" s="679">
        <f>'6.  Carrying Charges'!T237</f>
        <v>0</v>
      </c>
      <c r="P84" s="679">
        <f>'6.  Carrying Charges'!U237</f>
        <v>0</v>
      </c>
      <c r="Q84" s="679">
        <f>'6.  Carrying Charges'!V237</f>
        <v>0</v>
      </c>
      <c r="R84" s="680">
        <f>SUM(D84:Q84)</f>
        <v>1084.4203594854025</v>
      </c>
      <c r="U84" s="152"/>
      <c r="V84" s="153"/>
    </row>
    <row r="85" spans="2:22" s="163" customFormat="1" ht="21.75" customHeight="1">
      <c r="B85" s="623" t="s">
        <v>240</v>
      </c>
      <c r="C85" s="624"/>
      <c r="D85" s="623">
        <f>SUM(D54:D82)+D84</f>
        <v>14966.211825984377</v>
      </c>
      <c r="E85" s="623">
        <f>SUM(E54:E82)+E84</f>
        <v>4390.8736620993614</v>
      </c>
      <c r="F85" s="623">
        <f>SUM(F54:F82)+F84</f>
        <v>-5408.1006244367109</v>
      </c>
      <c r="G85" s="623">
        <f>SUM(G54:G82)+G84</f>
        <v>3114.5104417829989</v>
      </c>
      <c r="H85" s="623">
        <f t="shared" ref="H85:P85" si="2">SUM(H54:H82)+H84</f>
        <v>-3.4214784749999998</v>
      </c>
      <c r="I85" s="623">
        <f t="shared" si="2"/>
        <v>0</v>
      </c>
      <c r="J85" s="623">
        <f t="shared" si="2"/>
        <v>0</v>
      </c>
      <c r="K85" s="623">
        <f t="shared" si="2"/>
        <v>0</v>
      </c>
      <c r="L85" s="623">
        <f t="shared" si="2"/>
        <v>0</v>
      </c>
      <c r="M85" s="623">
        <f t="shared" si="2"/>
        <v>0</v>
      </c>
      <c r="N85" s="623">
        <f t="shared" si="2"/>
        <v>0</v>
      </c>
      <c r="O85" s="623">
        <f t="shared" si="2"/>
        <v>0</v>
      </c>
      <c r="P85" s="623">
        <f t="shared" si="2"/>
        <v>0</v>
      </c>
      <c r="Q85" s="623">
        <f>SUM(Q54:Q82)+Q84</f>
        <v>0</v>
      </c>
      <c r="R85" s="623">
        <f>SUM(R54:R82)+R84</f>
        <v>23089.603826955026</v>
      </c>
      <c r="U85" s="152"/>
      <c r="V85" s="153"/>
    </row>
    <row r="86" spans="2:22" ht="20.25" customHeight="1">
      <c r="B86" s="453" t="s">
        <v>535</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536</v>
      </c>
      <c r="F89" s="589"/>
    </row>
    <row r="90" spans="2:22" s="549" customFormat="1" ht="27.75" hidden="1" customHeight="1">
      <c r="B90" s="570" t="s">
        <v>556</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638.2337</v>
      </c>
      <c r="D93" s="556">
        <f>SUM('4.  2011-2014 LRAM'!Y259:AL259)</f>
        <v>644.55764751418371</v>
      </c>
      <c r="E93" s="556">
        <f>SUM('4.  2011-2014 LRAM'!Y388:AL388)</f>
        <v>661.13601151914736</v>
      </c>
      <c r="F93" s="557">
        <f>SUM('4.  2011-2014 LRAM'!Y517:AL517)</f>
        <v>696.97467192976853</v>
      </c>
      <c r="G93" s="557">
        <f>SUM('5.  2015-2020 LRAM'!Y199:AL199)</f>
        <v>634.14273908499581</v>
      </c>
      <c r="H93" s="556">
        <f>SUM('5.  2015-2020 LRAM'!Y382:AL382)</f>
        <v>406.62616839695738</v>
      </c>
      <c r="I93" s="557">
        <f>SUM('5.  2015-2020 LRAM'!Y565:AL565)</f>
        <v>202.74676251622267</v>
      </c>
      <c r="J93" s="556">
        <f>SUM('5.  2015-2020 LRAM'!Y748:AL748)</f>
        <v>122.70213024154658</v>
      </c>
      <c r="K93" s="556">
        <f>SUM('5.  2015-2020 LRAM'!Y931:AL931)</f>
        <v>47.768760846836031</v>
      </c>
      <c r="L93" s="556">
        <f>SUM('5.  2015-2020 LRAM'!Y1114:AL1114)</f>
        <v>9.5561687598606042</v>
      </c>
      <c r="M93" s="556">
        <f>SUM(C93:L93)</f>
        <v>4064.4447608095184</v>
      </c>
      <c r="T93" s="197"/>
      <c r="U93" s="197"/>
    </row>
    <row r="94" spans="2:22" s="90" customFormat="1" ht="23.25" hidden="1" customHeight="1">
      <c r="B94" s="198">
        <v>2012</v>
      </c>
      <c r="C94" s="558"/>
      <c r="D94" s="557">
        <f>SUM('4.  2011-2014 LRAM'!Y260:AL260)</f>
        <v>782.52760000000001</v>
      </c>
      <c r="E94" s="556">
        <f>SUM('4.  2011-2014 LRAM'!Y389:AL389)</f>
        <v>787.7906000264843</v>
      </c>
      <c r="F94" s="557">
        <f>SUM('4.  2011-2014 LRAM'!Y518:AL518)</f>
        <v>801.78042712997535</v>
      </c>
      <c r="G94" s="557">
        <f>SUM('5.  2015-2020 LRAM'!Y200:AL200)</f>
        <v>751.48581718084961</v>
      </c>
      <c r="H94" s="556">
        <f>SUM('5.  2015-2020 LRAM'!Y383:AL383)</f>
        <v>661.29539829136831</v>
      </c>
      <c r="I94" s="557">
        <f>SUM('5.  2015-2020 LRAM'!Y566:AL566)</f>
        <v>223.42536776900494</v>
      </c>
      <c r="J94" s="556">
        <f>SUM('5.  2015-2020 LRAM'!Y749:AL749)</f>
        <v>164.25217615782356</v>
      </c>
      <c r="K94" s="556">
        <f>SUM('5.  2015-2020 LRAM'!Y932:AL932)</f>
        <v>135.18174617941375</v>
      </c>
      <c r="L94" s="556">
        <f>SUM('5.  2015-2020 LRAM'!Y1115:AL1115)</f>
        <v>123.12768623887185</v>
      </c>
      <c r="M94" s="556">
        <f>SUM(D94:L94)</f>
        <v>4430.8668189737919</v>
      </c>
      <c r="T94" s="197"/>
      <c r="U94" s="197"/>
    </row>
    <row r="95" spans="2:22" s="90" customFormat="1" ht="23.25" hidden="1" customHeight="1">
      <c r="B95" s="198">
        <v>2013</v>
      </c>
      <c r="C95" s="559"/>
      <c r="D95" s="559"/>
      <c r="E95" s="557">
        <f>SUM('4.  2011-2014 LRAM'!Y390:AL390)</f>
        <v>2212.7712000000001</v>
      </c>
      <c r="F95" s="557">
        <f>SUM('4.  2011-2014 LRAM'!Y519:AL519)</f>
        <v>2206.5012402111811</v>
      </c>
      <c r="G95" s="557">
        <f>SUM('5.  2015-2020 LRAM'!Y201:AL201)</f>
        <v>2070.2753921421941</v>
      </c>
      <c r="H95" s="556">
        <f>SUM('5.  2015-2020 LRAM'!Y384:AL384)</f>
        <v>1339.587225697845</v>
      </c>
      <c r="I95" s="557">
        <f>SUM('5.  2015-2020 LRAM'!Y567:AL567)</f>
        <v>657.16078938208341</v>
      </c>
      <c r="J95" s="556">
        <f>SUM('5.  2015-2020 LRAM'!Y750:AL750)</f>
        <v>497.69934809605616</v>
      </c>
      <c r="K95" s="556">
        <f>SUM('5.  2015-2020 LRAM'!Y933:AL933)</f>
        <v>359.56286088138245</v>
      </c>
      <c r="L95" s="556">
        <f>SUM('5.  2015-2020 LRAM'!Y1116:AL1116)</f>
        <v>305.35527834588811</v>
      </c>
      <c r="M95" s="556">
        <f>SUM(C95:L95)</f>
        <v>9648.9133347566312</v>
      </c>
      <c r="T95" s="197"/>
      <c r="U95" s="197"/>
    </row>
    <row r="96" spans="2:22" s="90" customFormat="1" ht="23.25" hidden="1" customHeight="1">
      <c r="B96" s="198">
        <v>2014</v>
      </c>
      <c r="C96" s="559"/>
      <c r="D96" s="559"/>
      <c r="E96" s="559"/>
      <c r="F96" s="557">
        <f>SUM('4.  2011-2014 LRAM'!Y520:AL520)</f>
        <v>3299.48549</v>
      </c>
      <c r="G96" s="557">
        <f>SUM('5.  2015-2020 LRAM'!Y202:AL202)</f>
        <v>3162.9104163653601</v>
      </c>
      <c r="H96" s="556">
        <f>SUM('5.  2015-2020 LRAM'!Y385:AL385)</f>
        <v>2585.1537884731947</v>
      </c>
      <c r="I96" s="557">
        <f>SUM('5.  2015-2020 LRAM'!Y568:AL568)</f>
        <v>1893.6722665318105</v>
      </c>
      <c r="J96" s="556">
        <f>SUM('5.  2015-2020 LRAM'!Y751:AL751)</f>
        <v>1312.2284979142767</v>
      </c>
      <c r="K96" s="556">
        <f>SUM('5.  2015-2020 LRAM'!Y934:AL934)</f>
        <v>747.6217544551381</v>
      </c>
      <c r="L96" s="556">
        <f>SUM('5.  2015-2020 LRAM'!Y1117:AL1117)</f>
        <v>545.55256918990403</v>
      </c>
      <c r="M96" s="556">
        <f>SUM(F96:L96)</f>
        <v>13546.624782929684</v>
      </c>
      <c r="T96" s="197"/>
      <c r="U96" s="197"/>
    </row>
    <row r="97" spans="2:21" s="90" customFormat="1" ht="23.25" hidden="1" customHeight="1">
      <c r="B97" s="198">
        <v>2015</v>
      </c>
      <c r="C97" s="559"/>
      <c r="D97" s="559"/>
      <c r="E97" s="559"/>
      <c r="F97" s="559"/>
      <c r="G97" s="557">
        <f>SUM('5.  2015-2020 LRAM'!Y203:AL203)</f>
        <v>14045.828399999999</v>
      </c>
      <c r="H97" s="556">
        <f>SUM('5.  2015-2020 LRAM'!Y386:AL386)</f>
        <v>2144.6928800000001</v>
      </c>
      <c r="I97" s="557">
        <f>SUM('5.  2015-2020 LRAM'!Y569:AL569)</f>
        <v>1689.0146400000003</v>
      </c>
      <c r="J97" s="556">
        <f>SUM('5.  2015-2020 LRAM'!Y752:AL752)</f>
        <v>1118.70866</v>
      </c>
      <c r="K97" s="556">
        <f>SUM('5.  2015-2020 LRAM'!Y935:AL935)</f>
        <v>648.22694000000001</v>
      </c>
      <c r="L97" s="556">
        <f>SUM('5.  2015-2020 LRAM'!Y1118:AL1118)</f>
        <v>524.03264000000001</v>
      </c>
      <c r="M97" s="556">
        <f>SUM(G97:L97)</f>
        <v>20170.50416</v>
      </c>
      <c r="T97" s="197"/>
      <c r="U97" s="197"/>
    </row>
    <row r="98" spans="2:21" s="90" customFormat="1" ht="23.25" hidden="1" customHeight="1">
      <c r="B98" s="198">
        <v>2016</v>
      </c>
      <c r="C98" s="559"/>
      <c r="D98" s="559"/>
      <c r="E98" s="559"/>
      <c r="F98" s="559"/>
      <c r="G98" s="559"/>
      <c r="H98" s="556">
        <f>SUM('5.  2015-2020 LRAM'!Y387:AL387)</f>
        <v>6414.75558</v>
      </c>
      <c r="I98" s="557">
        <f>SUM('5.  2015-2020 LRAM'!Y570:AL570)</f>
        <v>5099.4378400000005</v>
      </c>
      <c r="J98" s="556">
        <f>SUM('5.  2015-2020 LRAM'!Y753:AL753)</f>
        <v>3422.0976599999999</v>
      </c>
      <c r="K98" s="556">
        <f>SUM('5.  2015-2020 LRAM'!Y936:AL936)</f>
        <v>1685.4917399999999</v>
      </c>
      <c r="L98" s="556">
        <f>SUM('5.  2015-2020 LRAM'!Y1119:AL1119)</f>
        <v>1139.6865399999999</v>
      </c>
      <c r="M98" s="556">
        <f>SUM(H98:L98)</f>
        <v>17761.469359999999</v>
      </c>
      <c r="T98" s="197"/>
      <c r="U98" s="197"/>
    </row>
    <row r="99" spans="2:21" s="90" customFormat="1" ht="23.25" hidden="1" customHeight="1">
      <c r="B99" s="198">
        <v>2017</v>
      </c>
      <c r="C99" s="559"/>
      <c r="D99" s="559"/>
      <c r="E99" s="559"/>
      <c r="F99" s="559"/>
      <c r="G99" s="559"/>
      <c r="H99" s="559"/>
      <c r="I99" s="556">
        <f>SUM('5.  2015-2020 LRAM'!Y571:AL571)</f>
        <v>3551.5998</v>
      </c>
      <c r="J99" s="556">
        <f>SUM('5.  2015-2020 LRAM'!Y754:AL754)</f>
        <v>2226.1159000000002</v>
      </c>
      <c r="K99" s="556">
        <f>SUM('5.  2015-2020 LRAM'!Y937:AL937)</f>
        <v>1294.6219000000001</v>
      </c>
      <c r="L99" s="556">
        <f>SUM('5.  2015-2020 LRAM'!Y1120:AL1120)</f>
        <v>942.76639999999998</v>
      </c>
      <c r="M99" s="556">
        <f>SUM(I99:L99)</f>
        <v>8015.1040000000012</v>
      </c>
      <c r="T99" s="197"/>
      <c r="U99" s="197"/>
    </row>
    <row r="100" spans="2:21" s="90" customFormat="1" ht="23.25" hidden="1" customHeight="1">
      <c r="B100" s="198">
        <v>2018</v>
      </c>
      <c r="C100" s="559"/>
      <c r="D100" s="559"/>
      <c r="E100" s="559"/>
      <c r="F100" s="559"/>
      <c r="G100" s="559"/>
      <c r="H100" s="559"/>
      <c r="I100" s="559"/>
      <c r="J100" s="556">
        <f>SUM('5.  2015-2020 LRAM'!Y755:AL755)</f>
        <v>645.65620000000001</v>
      </c>
      <c r="K100" s="556">
        <f>SUM('5.  2015-2020 LRAM'!Y938:AL938)</f>
        <v>202.59530000000001</v>
      </c>
      <c r="L100" s="556">
        <f>SUM('5.  2015-2020 LRAM'!Y1121:AL1121)</f>
        <v>41.545050000000003</v>
      </c>
      <c r="M100" s="556">
        <f>SUM(J100:L100)</f>
        <v>889.79655000000002</v>
      </c>
      <c r="T100" s="197"/>
      <c r="U100" s="197"/>
    </row>
    <row r="101" spans="2:21" s="90" customFormat="1" ht="23.25" hidden="1" customHeight="1">
      <c r="B101" s="198">
        <v>2019</v>
      </c>
      <c r="C101" s="559"/>
      <c r="D101" s="559"/>
      <c r="E101" s="559"/>
      <c r="F101" s="559"/>
      <c r="G101" s="559"/>
      <c r="H101" s="559"/>
      <c r="I101" s="559"/>
      <c r="J101" s="559"/>
      <c r="K101" s="556">
        <f>SUM('5.  2015-2020 LRAM'!Y939:AL939)</f>
        <v>353.98080000000004</v>
      </c>
      <c r="L101" s="556">
        <f>SUM('5.  2015-2020 LRAM'!Y1122:AL1122)</f>
        <v>357.45120000000003</v>
      </c>
      <c r="M101" s="556">
        <f>SUM(K101:L101)</f>
        <v>711.43200000000002</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518</v>
      </c>
      <c r="C103" s="555">
        <f>C93</f>
        <v>638.2337</v>
      </c>
      <c r="D103" s="556">
        <f>D93+D94</f>
        <v>1427.0852475141837</v>
      </c>
      <c r="E103" s="556">
        <f>E93+E94+E95</f>
        <v>3661.6978115456318</v>
      </c>
      <c r="F103" s="556">
        <f>F93+F94+F95+F96</f>
        <v>7004.7418292709244</v>
      </c>
      <c r="G103" s="556">
        <f>G93+G94+G95+G96+G97</f>
        <v>20664.642764773398</v>
      </c>
      <c r="H103" s="556">
        <f>H93+H94+H95+H96+H97+H98</f>
        <v>13552.111040859367</v>
      </c>
      <c r="I103" s="556">
        <f>I93+I94+I95+I96+I97+I98+I99</f>
        <v>13317.057466199123</v>
      </c>
      <c r="J103" s="556">
        <f>J93+J94+J95+J96+J97+J98+J99+J100</f>
        <v>9509.4605724097037</v>
      </c>
      <c r="K103" s="556">
        <f>K93+K94+K95+K96+K97+K98+K99+K100+K101</f>
        <v>5475.0518023627701</v>
      </c>
      <c r="L103" s="556">
        <f>SUM(L93:L102)</f>
        <v>3989.0735325345245</v>
      </c>
      <c r="M103" s="556">
        <f>SUM(M93:M102)</f>
        <v>79239.155767469638</v>
      </c>
      <c r="T103" s="199"/>
      <c r="U103" s="199"/>
    </row>
    <row r="104" spans="2:21" s="27" customFormat="1" ht="24.75" hidden="1" customHeight="1">
      <c r="B104" s="572" t="s">
        <v>517</v>
      </c>
      <c r="C104" s="554">
        <f>'4.  2011-2014 LRAM'!AM132</f>
        <v>0</v>
      </c>
      <c r="D104" s="554">
        <f>'4.  2011-2014 LRAM'!AM262</f>
        <v>0</v>
      </c>
      <c r="E104" s="554">
        <f>'4.  2011-2014 LRAM'!AM392</f>
        <v>8872.0902999999998</v>
      </c>
      <c r="F104" s="554">
        <f>'4.  2011-2014 LRAM'!AM522</f>
        <v>9148.0399000000016</v>
      </c>
      <c r="G104" s="554">
        <f>'5.  2015-2020 LRAM'!AM205</f>
        <v>9299.7358000000004</v>
      </c>
      <c r="H104" s="554">
        <f>'5.  2015-2020 LRAM'!AM389</f>
        <v>8428.4588999999996</v>
      </c>
      <c r="I104" s="554">
        <f>'5.  2015-2020 LRAM'!AM573</f>
        <v>7046.6369999999997</v>
      </c>
      <c r="J104" s="554">
        <f>'5.  2015-2020 LRAM'!AM757</f>
        <v>6308.5648000000001</v>
      </c>
      <c r="K104" s="554">
        <f>'5.  2015-2020 LRAM'!AM941</f>
        <v>4406.8663999999999</v>
      </c>
      <c r="L104" s="554">
        <f>'5.  2015-2020 LRAM'!AM1125</f>
        <v>3723.5792000000001</v>
      </c>
      <c r="M104" s="556">
        <f>SUM(C104:L104)</f>
        <v>57233.972300000001</v>
      </c>
      <c r="T104" s="89"/>
      <c r="U104" s="89"/>
    </row>
    <row r="105" spans="2:21" ht="24.75" hidden="1" customHeight="1">
      <c r="B105" s="572" t="s">
        <v>43</v>
      </c>
      <c r="C105" s="554">
        <f>'6.  Carrying Charges'!W27</f>
        <v>4.30009955375</v>
      </c>
      <c r="D105" s="554">
        <f>'6.  Carrying Charges'!W42</f>
        <v>13.914993798876813</v>
      </c>
      <c r="E105" s="554">
        <f>'6.  Carrying Charges'!W57</f>
        <v>-21.190041063625994</v>
      </c>
      <c r="F105" s="554">
        <f>'6.  Carrying Charges'!W72</f>
        <v>-35.630563866983856</v>
      </c>
      <c r="G105" s="554">
        <f>'6.  Carrying Charges'!W87</f>
        <v>22.543534439794058</v>
      </c>
      <c r="H105" s="554">
        <f>'6.  Carrying Charges'!W102</f>
        <v>48.892339534105545</v>
      </c>
      <c r="I105" s="554">
        <f>'6.  Carrying Charges'!W117</f>
        <v>147.77894970058742</v>
      </c>
      <c r="J105" s="554">
        <f>'6.  Carrying Charges'!W132</f>
        <v>390.20390275617939</v>
      </c>
      <c r="K105" s="554">
        <f>'6.  Carrying Charges'!W147</f>
        <v>730.01530030323329</v>
      </c>
      <c r="L105" s="554">
        <f>'6.  Carrying Charges'!W162</f>
        <v>994.17884847252549</v>
      </c>
      <c r="M105" s="556">
        <f>SUM(C105:L105)</f>
        <v>2295.0073636284424</v>
      </c>
    </row>
    <row r="106" spans="2:21" ht="23.25" hidden="1" customHeight="1">
      <c r="B106" s="571" t="s">
        <v>26</v>
      </c>
      <c r="C106" s="554">
        <f>C103-C104+C105</f>
        <v>642.53379955374999</v>
      </c>
      <c r="D106" s="554">
        <f t="shared" ref="D106:J106" si="3">D103-D104+D105</f>
        <v>1441.0002413130605</v>
      </c>
      <c r="E106" s="554">
        <f t="shared" si="3"/>
        <v>-5231.5825295179948</v>
      </c>
      <c r="F106" s="554">
        <f t="shared" si="3"/>
        <v>-2178.9286345960609</v>
      </c>
      <c r="G106" s="554">
        <f t="shared" si="3"/>
        <v>11387.450499213192</v>
      </c>
      <c r="H106" s="554">
        <f t="shared" si="3"/>
        <v>5172.5444803934724</v>
      </c>
      <c r="I106" s="554">
        <f t="shared" si="3"/>
        <v>6418.1994158997113</v>
      </c>
      <c r="J106" s="554">
        <f t="shared" si="3"/>
        <v>3591.0996751658831</v>
      </c>
      <c r="K106" s="554">
        <f>K103-K104+K105</f>
        <v>1798.2007026660035</v>
      </c>
      <c r="L106" s="554">
        <f>L103-L104+L105</f>
        <v>1259.6731810070498</v>
      </c>
      <c r="M106" s="554">
        <f>M103-M104+M105</f>
        <v>24300.19083109808</v>
      </c>
    </row>
    <row r="107" spans="2:21" ht="15.6" hidden="1" customHeight="1"/>
    <row r="108" spans="2:21">
      <c r="B108" s="589" t="s">
        <v>525</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7"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77</xdr:row>
                    <xdr:rowOff>76200</xdr:rowOff>
                  </from>
                  <to>
                    <xdr:col>2</xdr:col>
                    <xdr:colOff>1381125</xdr:colOff>
                    <xdr:row>79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abSelected="1" topLeftCell="A22" zoomScaleNormal="100" workbookViewId="0">
      <selection activeCell="I47" sqref="I47"/>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7" t="s">
        <v>171</v>
      </c>
      <c r="C14" s="126" t="s">
        <v>175</v>
      </c>
    </row>
    <row r="15" spans="2:3" ht="26.25" customHeight="1" thickBot="1">
      <c r="C15" s="128" t="s">
        <v>406</v>
      </c>
    </row>
    <row r="16" spans="2:3" ht="27" customHeight="1" thickBot="1">
      <c r="C16" s="569" t="s">
        <v>550</v>
      </c>
    </row>
    <row r="19" spans="2:8" ht="15.75">
      <c r="B19" s="537" t="s">
        <v>607</v>
      </c>
    </row>
    <row r="20" spans="2:8" ht="13.5" customHeight="1"/>
    <row r="21" spans="2:8" ht="41.1" customHeight="1">
      <c r="B21" s="805" t="s">
        <v>666</v>
      </c>
      <c r="C21" s="805"/>
      <c r="D21" s="805"/>
      <c r="E21" s="805"/>
      <c r="F21" s="805"/>
      <c r="G21" s="805"/>
      <c r="H21" s="805"/>
    </row>
    <row r="23" spans="2:8" s="609" customFormat="1" ht="15.75">
      <c r="B23" s="619" t="s">
        <v>545</v>
      </c>
      <c r="C23" s="619" t="s">
        <v>560</v>
      </c>
      <c r="D23" s="619" t="s">
        <v>544</v>
      </c>
      <c r="E23" s="812" t="s">
        <v>34</v>
      </c>
      <c r="F23" s="813"/>
      <c r="G23" s="812" t="s">
        <v>543</v>
      </c>
      <c r="H23" s="813"/>
    </row>
    <row r="24" spans="2:8">
      <c r="B24" s="608">
        <v>1</v>
      </c>
      <c r="C24" s="644"/>
      <c r="D24" s="607"/>
      <c r="E24" s="810"/>
      <c r="F24" s="811"/>
      <c r="G24" s="814"/>
      <c r="H24" s="815"/>
    </row>
    <row r="25" spans="2:8">
      <c r="B25" s="608">
        <v>2</v>
      </c>
      <c r="C25" s="644"/>
      <c r="D25" s="607"/>
      <c r="E25" s="810"/>
      <c r="F25" s="811"/>
      <c r="G25" s="814"/>
      <c r="H25" s="815"/>
    </row>
    <row r="26" spans="2:8">
      <c r="B26" s="608">
        <v>3</v>
      </c>
      <c r="C26" s="644"/>
      <c r="D26" s="607"/>
      <c r="E26" s="810"/>
      <c r="F26" s="811"/>
      <c r="G26" s="814"/>
      <c r="H26" s="815"/>
    </row>
    <row r="27" spans="2:8">
      <c r="B27" s="608">
        <v>4</v>
      </c>
      <c r="C27" s="644"/>
      <c r="D27" s="607"/>
      <c r="E27" s="810"/>
      <c r="F27" s="811"/>
      <c r="G27" s="814"/>
      <c r="H27" s="815"/>
    </row>
    <row r="28" spans="2:8">
      <c r="B28" s="608">
        <v>5</v>
      </c>
      <c r="C28" s="644"/>
      <c r="D28" s="607"/>
      <c r="E28" s="810"/>
      <c r="F28" s="811"/>
      <c r="G28" s="814"/>
      <c r="H28" s="815"/>
    </row>
    <row r="29" spans="2:8">
      <c r="B29" s="608">
        <v>6</v>
      </c>
      <c r="C29" s="644"/>
      <c r="D29" s="607"/>
      <c r="E29" s="810"/>
      <c r="F29" s="811"/>
      <c r="G29" s="814"/>
      <c r="H29" s="815"/>
    </row>
    <row r="30" spans="2:8">
      <c r="B30" s="608">
        <v>7</v>
      </c>
      <c r="C30" s="644"/>
      <c r="D30" s="607"/>
      <c r="E30" s="810"/>
      <c r="F30" s="811"/>
      <c r="G30" s="814"/>
      <c r="H30" s="815"/>
    </row>
    <row r="31" spans="2:8">
      <c r="B31" s="608">
        <v>8</v>
      </c>
      <c r="C31" s="644"/>
      <c r="D31" s="607"/>
      <c r="E31" s="810"/>
      <c r="F31" s="811"/>
      <c r="G31" s="814"/>
      <c r="H31" s="815"/>
    </row>
    <row r="32" spans="2:8">
      <c r="B32" s="608">
        <v>9</v>
      </c>
      <c r="C32" s="644"/>
      <c r="D32" s="607"/>
      <c r="E32" s="810"/>
      <c r="F32" s="811"/>
      <c r="G32" s="814"/>
      <c r="H32" s="815"/>
    </row>
    <row r="33" spans="2:8">
      <c r="B33" s="608">
        <v>10</v>
      </c>
      <c r="C33" s="644"/>
      <c r="D33" s="607"/>
      <c r="E33" s="810"/>
      <c r="F33" s="811"/>
      <c r="G33" s="814"/>
      <c r="H33" s="815"/>
    </row>
    <row r="34" spans="2:8">
      <c r="B34" s="608" t="s">
        <v>479</v>
      </c>
      <c r="C34" s="644"/>
      <c r="D34" s="607"/>
      <c r="E34" s="810"/>
      <c r="F34" s="811"/>
      <c r="G34" s="814"/>
      <c r="H34" s="815"/>
    </row>
    <row r="36" spans="2:8" ht="30.75" customHeight="1">
      <c r="B36" s="537" t="s">
        <v>603</v>
      </c>
    </row>
    <row r="37" spans="2:8" ht="23.25" customHeight="1">
      <c r="B37" s="568" t="s">
        <v>608</v>
      </c>
      <c r="C37" s="605"/>
      <c r="D37" s="605"/>
      <c r="E37" s="605"/>
      <c r="F37" s="605"/>
      <c r="G37" s="605"/>
      <c r="H37" s="605"/>
    </row>
    <row r="39" spans="2:8" s="90" customFormat="1" ht="15.75">
      <c r="B39" s="619" t="s">
        <v>545</v>
      </c>
      <c r="C39" s="619" t="s">
        <v>560</v>
      </c>
      <c r="D39" s="619" t="s">
        <v>544</v>
      </c>
      <c r="E39" s="812" t="s">
        <v>34</v>
      </c>
      <c r="F39" s="813"/>
      <c r="G39" s="812" t="s">
        <v>543</v>
      </c>
      <c r="H39" s="813"/>
    </row>
    <row r="40" spans="2:8">
      <c r="B40" s="608">
        <v>1</v>
      </c>
      <c r="C40" s="644" t="s">
        <v>169</v>
      </c>
      <c r="D40" s="607" t="s">
        <v>787</v>
      </c>
      <c r="E40" s="810" t="s">
        <v>788</v>
      </c>
      <c r="F40" s="811"/>
      <c r="G40" s="814" t="s">
        <v>800</v>
      </c>
      <c r="H40" s="815"/>
    </row>
    <row r="41" spans="2:8">
      <c r="B41" s="608">
        <v>2</v>
      </c>
      <c r="C41" s="644" t="s">
        <v>169</v>
      </c>
      <c r="D41" s="607" t="s">
        <v>789</v>
      </c>
      <c r="E41" s="810" t="s">
        <v>790</v>
      </c>
      <c r="F41" s="811"/>
      <c r="G41" s="814" t="s">
        <v>800</v>
      </c>
      <c r="H41" s="815"/>
    </row>
    <row r="42" spans="2:8">
      <c r="B42" s="608">
        <v>3</v>
      </c>
      <c r="C42" s="644" t="s">
        <v>369</v>
      </c>
      <c r="D42" s="607" t="s">
        <v>791</v>
      </c>
      <c r="E42" s="810" t="s">
        <v>792</v>
      </c>
      <c r="F42" s="811"/>
      <c r="G42" s="814" t="s">
        <v>801</v>
      </c>
      <c r="H42" s="815"/>
    </row>
    <row r="43" spans="2:8">
      <c r="B43" s="608">
        <v>4</v>
      </c>
      <c r="C43" s="644" t="s">
        <v>369</v>
      </c>
      <c r="D43" s="607" t="s">
        <v>803</v>
      </c>
      <c r="E43" s="810" t="s">
        <v>804</v>
      </c>
      <c r="F43" s="811"/>
      <c r="G43" s="814" t="s">
        <v>802</v>
      </c>
      <c r="H43" s="815"/>
    </row>
    <row r="44" spans="2:8" ht="15" customHeight="1">
      <c r="B44" s="608">
        <v>5</v>
      </c>
      <c r="C44" s="644" t="s">
        <v>369</v>
      </c>
      <c r="D44" s="607" t="s">
        <v>793</v>
      </c>
      <c r="E44" s="810" t="s">
        <v>794</v>
      </c>
      <c r="F44" s="811"/>
      <c r="G44" s="814" t="s">
        <v>802</v>
      </c>
      <c r="H44" s="815"/>
    </row>
    <row r="45" spans="2:8" ht="15" customHeight="1">
      <c r="B45" s="608">
        <v>6</v>
      </c>
      <c r="C45" s="644" t="s">
        <v>369</v>
      </c>
      <c r="D45" s="607" t="s">
        <v>795</v>
      </c>
      <c r="E45" s="846" t="s">
        <v>796</v>
      </c>
      <c r="F45" s="847"/>
      <c r="G45" s="778" t="s">
        <v>805</v>
      </c>
      <c r="H45" s="779"/>
    </row>
    <row r="46" spans="2:8" ht="15" customHeight="1">
      <c r="B46" s="608">
        <v>7</v>
      </c>
      <c r="C46" s="644" t="s">
        <v>369</v>
      </c>
      <c r="D46" s="607" t="s">
        <v>797</v>
      </c>
      <c r="E46" s="846" t="s">
        <v>796</v>
      </c>
      <c r="F46" s="847"/>
      <c r="G46" s="778" t="s">
        <v>805</v>
      </c>
      <c r="H46" s="779"/>
    </row>
    <row r="47" spans="2:8" ht="15" customHeight="1">
      <c r="B47" s="608">
        <v>8</v>
      </c>
      <c r="C47" s="644" t="s">
        <v>370</v>
      </c>
      <c r="D47" s="607" t="s">
        <v>798</v>
      </c>
      <c r="E47" s="810" t="s">
        <v>799</v>
      </c>
      <c r="F47" s="811"/>
      <c r="G47" s="814" t="s">
        <v>806</v>
      </c>
      <c r="H47" s="815"/>
    </row>
    <row r="48" spans="2:8">
      <c r="B48" s="608">
        <v>9</v>
      </c>
      <c r="C48" s="644"/>
      <c r="D48" s="607"/>
      <c r="E48" s="810"/>
      <c r="F48" s="811"/>
      <c r="G48" s="814"/>
      <c r="H48" s="815"/>
    </row>
    <row r="49" spans="2:8">
      <c r="B49" s="608">
        <v>10</v>
      </c>
      <c r="C49" s="644"/>
      <c r="D49" s="607"/>
      <c r="E49" s="810"/>
      <c r="F49" s="811"/>
      <c r="G49" s="814"/>
      <c r="H49" s="815"/>
    </row>
    <row r="50" spans="2:8">
      <c r="B50" s="608" t="s">
        <v>479</v>
      </c>
      <c r="C50" s="644"/>
      <c r="D50" s="607"/>
      <c r="E50" s="810"/>
      <c r="F50" s="811"/>
      <c r="G50" s="814"/>
      <c r="H50" s="815"/>
    </row>
  </sheetData>
  <mergeCells count="45">
    <mergeCell ref="E49:F49"/>
    <mergeCell ref="G49:H49"/>
    <mergeCell ref="E50:F50"/>
    <mergeCell ref="G50:H50"/>
    <mergeCell ref="E47:F47"/>
    <mergeCell ref="G47:H47"/>
    <mergeCell ref="E48:F48"/>
    <mergeCell ref="G48:H48"/>
    <mergeCell ref="E43:F43"/>
    <mergeCell ref="G43:H43"/>
    <mergeCell ref="E44:F44"/>
    <mergeCell ref="G44:H44"/>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8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zoomScale="85" zoomScaleNormal="85" workbookViewId="0">
      <selection activeCell="D53" sqref="D53"/>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550</v>
      </c>
      <c r="P7" s="105"/>
      <c r="Q7" s="105"/>
    </row>
    <row r="8" spans="2:17" s="104" customFormat="1" ht="30" customHeight="1">
      <c r="D8" s="574"/>
      <c r="P8" s="105"/>
      <c r="Q8" s="105"/>
    </row>
    <row r="9" spans="2:17" s="2" customFormat="1" ht="24.75" customHeight="1">
      <c r="B9" s="118" t="s">
        <v>411</v>
      </c>
      <c r="C9" s="17"/>
      <c r="D9" s="455">
        <v>2013</v>
      </c>
    </row>
    <row r="10" spans="2:17" s="17" customFormat="1" ht="16.5" customHeight="1"/>
    <row r="11" spans="2:17" s="17" customFormat="1" ht="36.75" customHeight="1">
      <c r="B11" s="816" t="s">
        <v>744</v>
      </c>
      <c r="C11" s="816"/>
      <c r="D11" s="816"/>
      <c r="E11" s="816"/>
      <c r="F11" s="816"/>
      <c r="G11" s="816"/>
      <c r="H11" s="816"/>
      <c r="I11" s="816"/>
      <c r="J11" s="816"/>
      <c r="K11" s="816"/>
      <c r="L11" s="816"/>
      <c r="M11" s="816"/>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&gt; 50 to 4,999 Kw</v>
      </c>
      <c r="G13" s="243" t="str">
        <f>'1.  LRAMVA Summary'!G52</f>
        <v>Street Lighting</v>
      </c>
      <c r="H13" s="243" t="str">
        <f>'1.  LRAMVA Summary'!H52</f>
        <v>Unmetered Scattered Load</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kWh</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1086258</v>
      </c>
      <c r="D15" s="756">
        <v>511521</v>
      </c>
      <c r="E15" s="756">
        <v>183184</v>
      </c>
      <c r="F15" s="756">
        <v>383441</v>
      </c>
      <c r="G15" s="756">
        <v>7922</v>
      </c>
      <c r="H15" s="756">
        <v>190</v>
      </c>
      <c r="I15" s="451"/>
      <c r="J15" s="451"/>
      <c r="K15" s="451"/>
      <c r="L15" s="451"/>
      <c r="M15" s="451"/>
      <c r="N15" s="451"/>
      <c r="O15" s="451"/>
      <c r="P15" s="452"/>
      <c r="Q15" s="452"/>
    </row>
    <row r="16" spans="2:17" s="456" customFormat="1" ht="15.75" customHeight="1">
      <c r="B16" s="461" t="s">
        <v>28</v>
      </c>
      <c r="C16" s="626">
        <f>SUM(D16:Q16)</f>
        <v>983</v>
      </c>
      <c r="D16" s="757"/>
      <c r="E16" s="757"/>
      <c r="F16" s="757">
        <v>959</v>
      </c>
      <c r="G16" s="757">
        <v>24</v>
      </c>
      <c r="H16" s="757"/>
      <c r="I16" s="450"/>
      <c r="J16" s="450"/>
      <c r="K16" s="452"/>
      <c r="L16" s="452"/>
      <c r="M16" s="452"/>
      <c r="N16" s="452"/>
      <c r="O16" s="452"/>
      <c r="P16" s="452"/>
      <c r="Q16" s="452"/>
    </row>
    <row r="17" spans="2:17" s="17" customFormat="1" ht="15.75" customHeight="1"/>
    <row r="18" spans="2:17" s="25" customFormat="1" ht="15.75" customHeight="1">
      <c r="B18" s="191" t="s">
        <v>450</v>
      </c>
      <c r="C18" s="192"/>
      <c r="D18" s="192">
        <f t="shared" ref="D18:E18" si="0">IF(D14="kw",HLOOKUP(D14,D14:D16,3,FALSE),HLOOKUP(D14,D14:D16,2,FALSE))</f>
        <v>511521</v>
      </c>
      <c r="E18" s="192">
        <f t="shared" si="0"/>
        <v>183184</v>
      </c>
      <c r="F18" s="192">
        <f>IF(F14="kw",HLOOKUP(F14,F14:F16,3,FALSE),HLOOKUP(F14,F14:F16,2,FALSE))</f>
        <v>959</v>
      </c>
      <c r="G18" s="192">
        <f t="shared" ref="G18:Q18" si="1">IF(G14="kw",HLOOKUP(G14,G14:G16,3,FALSE),HLOOKUP(G14,G14:G16,2,FALSE))</f>
        <v>24</v>
      </c>
      <c r="H18" s="192">
        <f t="shared" si="1"/>
        <v>190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660</v>
      </c>
      <c r="C20" s="453"/>
      <c r="D20" s="454"/>
    </row>
    <row r="21" spans="2:17" s="438" customFormat="1" ht="21" customHeight="1">
      <c r="B21" s="460" t="s">
        <v>366</v>
      </c>
      <c r="C21" s="368" t="s">
        <v>752</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v>2018</v>
      </c>
    </row>
    <row r="25" spans="2:17" s="2" customFormat="1" ht="15.75" customHeight="1">
      <c r="D25" s="20"/>
    </row>
    <row r="26" spans="2:17" s="2" customFormat="1" ht="42" customHeight="1">
      <c r="B26" s="816" t="s">
        <v>744</v>
      </c>
      <c r="C26" s="816"/>
      <c r="D26" s="816"/>
      <c r="E26" s="816"/>
      <c r="F26" s="816"/>
      <c r="G26" s="816"/>
      <c r="H26" s="816"/>
      <c r="I26" s="816"/>
      <c r="J26" s="816"/>
      <c r="K26" s="816"/>
      <c r="L26" s="816"/>
      <c r="M26" s="816"/>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&gt; 50 to 4,999 Kw</v>
      </c>
      <c r="G28" s="243" t="str">
        <f>'1.  LRAMVA Summary'!G52</f>
        <v>Street Lighting</v>
      </c>
      <c r="H28" s="243" t="str">
        <f>'1.  LRAMVA Summary'!H52</f>
        <v>Unmetered Scattered Load</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kWh</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1401000</v>
      </c>
      <c r="D30" s="758">
        <v>664000</v>
      </c>
      <c r="E30" s="758">
        <v>164000</v>
      </c>
      <c r="F30" s="758">
        <v>573000</v>
      </c>
      <c r="G30" s="462"/>
      <c r="H30" s="462"/>
      <c r="I30" s="462"/>
      <c r="J30" s="462"/>
      <c r="K30" s="462"/>
      <c r="L30" s="462"/>
      <c r="M30" s="462"/>
      <c r="N30" s="462"/>
      <c r="O30" s="462"/>
      <c r="P30" s="462"/>
      <c r="Q30" s="452"/>
    </row>
    <row r="31" spans="2:17" s="463" customFormat="1" ht="15" customHeight="1">
      <c r="B31" s="461" t="s">
        <v>28</v>
      </c>
      <c r="C31" s="626">
        <f>SUM(D31:Q31)</f>
        <v>1528</v>
      </c>
      <c r="D31" s="757"/>
      <c r="E31" s="757"/>
      <c r="F31" s="757">
        <v>1528</v>
      </c>
      <c r="G31" s="450"/>
      <c r="H31" s="450"/>
      <c r="I31" s="450"/>
      <c r="J31" s="450"/>
      <c r="K31" s="452"/>
      <c r="L31" s="452"/>
      <c r="M31" s="452"/>
      <c r="N31" s="452"/>
      <c r="O31" s="452"/>
      <c r="P31" s="452"/>
      <c r="Q31" s="452"/>
    </row>
    <row r="32" spans="2:17" s="17" customFormat="1" ht="15.75" customHeight="1"/>
    <row r="33" spans="2:32" s="25" customFormat="1" ht="15.75" customHeight="1">
      <c r="B33" s="191" t="s">
        <v>450</v>
      </c>
      <c r="C33" s="192"/>
      <c r="D33" s="192">
        <f>IF(D29="kw",HLOOKUP(D29,D29:D31,3,FALSE),HLOOKUP(D29,D29:D31,2,FALSE))</f>
        <v>664000</v>
      </c>
      <c r="E33" s="192">
        <f>IF(E29="kw",HLOOKUP(E29,E29:E31,3,FALSE),HLOOKUP(E29,E29:E31,2,FALSE))</f>
        <v>164000</v>
      </c>
      <c r="F33" s="192">
        <f>IF(F29="kw",HLOOKUP(F29,F29:F31,3,FALSE),HLOOKUP(F29,F29:F31,2,FALSE))</f>
        <v>1528</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660</v>
      </c>
      <c r="C35" s="453"/>
      <c r="D35" s="454"/>
      <c r="E35" s="93"/>
      <c r="F35" s="93"/>
      <c r="G35" s="93"/>
      <c r="H35" s="93"/>
      <c r="I35" s="93"/>
      <c r="J35" s="93"/>
      <c r="K35" s="93"/>
      <c r="L35" s="93"/>
      <c r="M35" s="93"/>
      <c r="N35" s="93"/>
      <c r="O35" s="93"/>
      <c r="P35" s="93"/>
      <c r="Q35" s="93"/>
    </row>
    <row r="36" spans="2:32" s="438" customFormat="1" ht="21" customHeight="1">
      <c r="B36" s="460" t="s">
        <v>366</v>
      </c>
      <c r="C36" s="368" t="s">
        <v>753</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452</v>
      </c>
      <c r="C39" s="35"/>
      <c r="D39" s="34"/>
      <c r="E39" s="39"/>
      <c r="F39" s="40"/>
    </row>
    <row r="40" spans="2:32" s="70" customFormat="1" ht="39" customHeight="1">
      <c r="B40" s="816" t="s">
        <v>601</v>
      </c>
      <c r="C40" s="816"/>
      <c r="D40" s="816"/>
      <c r="E40" s="816"/>
      <c r="F40" s="816"/>
      <c r="G40" s="816"/>
      <c r="H40" s="816"/>
      <c r="I40" s="816"/>
      <c r="J40" s="816"/>
      <c r="K40" s="816"/>
      <c r="L40" s="816"/>
      <c r="M40" s="816"/>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598</v>
      </c>
      <c r="D42" s="243" t="str">
        <f>'1.  LRAMVA Summary'!D52</f>
        <v>Residential</v>
      </c>
      <c r="E42" s="243" t="str">
        <f>'1.  LRAMVA Summary'!E52</f>
        <v>GS&lt;50 kW</v>
      </c>
      <c r="F42" s="243" t="str">
        <f>'1.  LRAMVA Summary'!F52</f>
        <v>GS &gt; 50 to 4,999 Kw</v>
      </c>
      <c r="G42" s="243" t="str">
        <f>'1.  LRAMVA Summary'!G52</f>
        <v>Street Lighting</v>
      </c>
      <c r="H42" s="243" t="str">
        <f>'1.  LRAMVA Summary'!H52</f>
        <v>Unmetered Scattered Load</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kWh</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v>2013</v>
      </c>
      <c r="D46" s="190">
        <f t="shared" ref="D46:Q46" si="5">IF(ISBLANK($C$46),0,IF($C$46=$D$9,HLOOKUP(D43,D14:D18,5,FALSE),HLOOKUP(D43,D29:D33,5,FALSE)))</f>
        <v>511521</v>
      </c>
      <c r="E46" s="190">
        <f t="shared" si="5"/>
        <v>183184</v>
      </c>
      <c r="F46" s="190">
        <f t="shared" si="5"/>
        <v>959</v>
      </c>
      <c r="G46" s="190">
        <f t="shared" si="5"/>
        <v>24</v>
      </c>
      <c r="H46" s="190">
        <f t="shared" si="5"/>
        <v>190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v>2013</v>
      </c>
      <c r="D47" s="190">
        <f t="shared" ref="D47:Q47" si="6">IF(ISBLANK($C$47),0,IF($C$47=$D$9,HLOOKUP(D43,D14:D18,5,FALSE),HLOOKUP(D43,D29:D33,5,FALSE)))</f>
        <v>511521</v>
      </c>
      <c r="E47" s="190">
        <f t="shared" si="6"/>
        <v>183184</v>
      </c>
      <c r="F47" s="190">
        <f t="shared" si="6"/>
        <v>959</v>
      </c>
      <c r="G47" s="190">
        <f t="shared" si="6"/>
        <v>24</v>
      </c>
      <c r="H47" s="190">
        <f t="shared" si="6"/>
        <v>190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v>2013</v>
      </c>
      <c r="D48" s="190">
        <f t="shared" ref="D48:Q48" si="7">IF(ISBLANK($C$48),0,IF($C$48=$D$9,HLOOKUP(D43,D14:D18,5,FALSE),HLOOKUP(D43,D29:D33,5,FALSE)))</f>
        <v>511521</v>
      </c>
      <c r="E48" s="190">
        <f t="shared" si="7"/>
        <v>183184</v>
      </c>
      <c r="F48" s="190">
        <f t="shared" si="7"/>
        <v>959</v>
      </c>
      <c r="G48" s="190">
        <f t="shared" si="7"/>
        <v>24</v>
      </c>
      <c r="H48" s="190">
        <f t="shared" si="7"/>
        <v>190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v>2013</v>
      </c>
      <c r="D49" s="190">
        <f t="shared" ref="D49:Q49" si="8">IF(ISBLANK($C$49),0,IF($C$49=$D$9,HLOOKUP(D43,D14:D18,5,FALSE),HLOOKUP(D43,D29:D33,5,FALSE)))</f>
        <v>511521</v>
      </c>
      <c r="E49" s="190">
        <f t="shared" si="8"/>
        <v>183184</v>
      </c>
      <c r="F49" s="190">
        <f t="shared" si="8"/>
        <v>959</v>
      </c>
      <c r="G49" s="190">
        <f t="shared" si="8"/>
        <v>24</v>
      </c>
      <c r="H49" s="190">
        <f t="shared" si="8"/>
        <v>190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v>2013</v>
      </c>
      <c r="D50" s="190">
        <f t="shared" ref="D50:I50" si="9">IF(ISBLANK($C$50),0,IF($C$50=$D$9,HLOOKUP(D43,D14:D18,5,FALSE),HLOOKUP(D43,D29:D33,5,FALSE)))</f>
        <v>511521</v>
      </c>
      <c r="E50" s="190">
        <f t="shared" si="9"/>
        <v>183184</v>
      </c>
      <c r="F50" s="190">
        <f t="shared" si="9"/>
        <v>959</v>
      </c>
      <c r="G50" s="190">
        <f t="shared" si="9"/>
        <v>24</v>
      </c>
      <c r="H50" s="190">
        <f t="shared" si="9"/>
        <v>190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4">
        <v>2018</v>
      </c>
      <c r="D51" s="190">
        <f t="shared" ref="D51:Q51" si="11">IF(ISBLANK($C$51),0,IF($C$51=$D$9,HLOOKUP(D43,D14:D18,5,FALSE),HLOOKUP(D43,D29:D33,5,FALSE)))</f>
        <v>664000</v>
      </c>
      <c r="E51" s="190">
        <f t="shared" si="11"/>
        <v>164000</v>
      </c>
      <c r="F51" s="190">
        <f t="shared" si="11"/>
        <v>1528</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4">
        <v>2018</v>
      </c>
      <c r="D52" s="190">
        <f t="shared" ref="D52:Q52" si="12">IF(ISBLANK($C$52),0,IF($C$52=$D$9,HLOOKUP(D43,D14:D18,5,FALSE),HLOOKUP(D43,D29:D33,5,FALSE)))</f>
        <v>664000</v>
      </c>
      <c r="E52" s="190">
        <f t="shared" si="12"/>
        <v>164000</v>
      </c>
      <c r="F52" s="190">
        <f t="shared" si="12"/>
        <v>1528</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c r="B53" s="171">
        <v>2020</v>
      </c>
      <c r="C53" s="534">
        <v>2018</v>
      </c>
      <c r="D53" s="190">
        <f t="shared" ref="D53:Q53" si="13">IF(ISBLANK($C$53),0,IF($C$53=$D$9,HLOOKUP(D43,D14:D18,5,FALSE),HLOOKUP(D43,D29:D33,5,FALSE)))</f>
        <v>664000</v>
      </c>
      <c r="E53" s="190">
        <f t="shared" si="13"/>
        <v>164000</v>
      </c>
      <c r="F53" s="190">
        <f t="shared" si="13"/>
        <v>1528</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535</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C44:C45 C53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zoomScale="90" zoomScaleNormal="90" workbookViewId="0">
      <pane ySplit="14" topLeftCell="A30" activePane="bottomLeft" state="frozen"/>
      <selection pane="bottomLeft" activeCell="M39" sqref="M39"/>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17" t="s">
        <v>171</v>
      </c>
      <c r="C4" s="85" t="s">
        <v>175</v>
      </c>
      <c r="D4" s="85"/>
      <c r="E4" s="49"/>
    </row>
    <row r="5" spans="1:26" s="18" customFormat="1" ht="26.25" hidden="1" customHeight="1" outlineLevel="1" thickBot="1">
      <c r="A5" s="4"/>
      <c r="B5" s="817"/>
      <c r="C5" s="86" t="s">
        <v>172</v>
      </c>
      <c r="D5" s="86"/>
      <c r="E5" s="49"/>
    </row>
    <row r="6" spans="1:26" ht="26.25" hidden="1" customHeight="1" outlineLevel="1" thickBot="1">
      <c r="B6" s="817"/>
      <c r="C6" s="823" t="s">
        <v>550</v>
      </c>
      <c r="D6" s="824"/>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526</v>
      </c>
      <c r="C8" s="594" t="s">
        <v>481</v>
      </c>
      <c r="D8" s="593"/>
      <c r="M8" s="6"/>
      <c r="N8" s="6"/>
      <c r="O8" s="6"/>
      <c r="P8" s="6"/>
      <c r="Q8" s="6"/>
      <c r="R8" s="6"/>
      <c r="S8" s="6"/>
      <c r="T8" s="6"/>
      <c r="U8" s="6"/>
      <c r="V8" s="6"/>
      <c r="W8" s="6"/>
      <c r="X8" s="6"/>
      <c r="Y8" s="6"/>
      <c r="Z8" s="6"/>
    </row>
    <row r="9" spans="1:26" s="18" customFormat="1" ht="19.5" hidden="1" customHeight="1" outlineLevel="1">
      <c r="A9" s="4"/>
      <c r="B9" s="540"/>
      <c r="C9" s="594" t="s">
        <v>527</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52"/>
    </row>
    <row r="12" spans="1:26" ht="58.5" customHeight="1">
      <c r="B12" s="825" t="s">
        <v>609</v>
      </c>
      <c r="C12" s="825"/>
      <c r="D12" s="825"/>
      <c r="E12" s="825"/>
      <c r="F12" s="825"/>
      <c r="G12" s="825"/>
      <c r="H12" s="825"/>
      <c r="I12" s="825"/>
      <c r="J12" s="825"/>
      <c r="K12" s="825"/>
      <c r="L12" s="825"/>
      <c r="M12" s="825"/>
      <c r="N12" s="825"/>
      <c r="O12" s="825"/>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754</v>
      </c>
      <c r="E14" s="472" t="s">
        <v>755</v>
      </c>
      <c r="F14" s="472" t="s">
        <v>756</v>
      </c>
      <c r="G14" s="472" t="s">
        <v>757</v>
      </c>
      <c r="H14" s="472" t="s">
        <v>758</v>
      </c>
      <c r="I14" s="472" t="s">
        <v>759</v>
      </c>
      <c r="J14" s="472" t="s">
        <v>760</v>
      </c>
      <c r="K14" s="472" t="s">
        <v>761</v>
      </c>
      <c r="L14" s="472" t="s">
        <v>745</v>
      </c>
      <c r="M14" s="472" t="s">
        <v>762</v>
      </c>
      <c r="N14" s="472" t="s">
        <v>763</v>
      </c>
      <c r="O14" s="472" t="s">
        <v>764</v>
      </c>
      <c r="P14" s="7"/>
    </row>
    <row r="15" spans="1:26" s="7" customFormat="1" ht="18.75" customHeight="1">
      <c r="B15" s="473" t="s">
        <v>188</v>
      </c>
      <c r="C15" s="818"/>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558</v>
      </c>
      <c r="C16" s="819"/>
      <c r="D16" s="477">
        <v>4</v>
      </c>
      <c r="E16" s="477">
        <v>4</v>
      </c>
      <c r="F16" s="477">
        <v>4</v>
      </c>
      <c r="G16" s="477">
        <v>8</v>
      </c>
      <c r="H16" s="477">
        <v>4</v>
      </c>
      <c r="I16" s="477">
        <v>4</v>
      </c>
      <c r="J16" s="477">
        <v>4</v>
      </c>
      <c r="K16" s="477">
        <v>4</v>
      </c>
      <c r="L16" s="477">
        <v>4</v>
      </c>
      <c r="M16" s="477">
        <v>4</v>
      </c>
      <c r="N16" s="477">
        <v>4</v>
      </c>
      <c r="O16" s="478">
        <v>4</v>
      </c>
    </row>
    <row r="17" spans="1:15" s="111" customFormat="1" ht="17.25" customHeight="1">
      <c r="B17" s="479" t="s">
        <v>559</v>
      </c>
      <c r="C17" s="820"/>
      <c r="D17" s="112">
        <f>12-D16</f>
        <v>8</v>
      </c>
      <c r="E17" s="112">
        <f>12-E16</f>
        <v>8</v>
      </c>
      <c r="F17" s="112">
        <f t="shared" ref="F17:K17" si="0">12-F16</f>
        <v>8</v>
      </c>
      <c r="G17" s="112">
        <f t="shared" si="0"/>
        <v>4</v>
      </c>
      <c r="H17" s="112">
        <f t="shared" si="0"/>
        <v>8</v>
      </c>
      <c r="I17" s="112">
        <f t="shared" si="0"/>
        <v>8</v>
      </c>
      <c r="J17" s="112">
        <f t="shared" si="0"/>
        <v>8</v>
      </c>
      <c r="K17" s="112">
        <f t="shared" si="0"/>
        <v>8</v>
      </c>
      <c r="L17" s="112">
        <f t="shared" ref="L17:O17" si="1">12-L16</f>
        <v>8</v>
      </c>
      <c r="M17" s="112">
        <f t="shared" si="1"/>
        <v>8</v>
      </c>
      <c r="N17" s="112">
        <f t="shared" si="1"/>
        <v>8</v>
      </c>
      <c r="O17" s="113">
        <f t="shared" si="1"/>
        <v>8</v>
      </c>
    </row>
    <row r="18" spans="1:15" s="7" customFormat="1" ht="17.25" customHeight="1">
      <c r="B18" s="480" t="str">
        <f>'1.  LRAMVA Summary'!B29</f>
        <v>Residential</v>
      </c>
      <c r="C18" s="821" t="str">
        <f>'2. LRAMVA Threshold'!D43</f>
        <v>kWh</v>
      </c>
      <c r="D18" s="46">
        <v>1.03E-2</v>
      </c>
      <c r="E18" s="46">
        <v>1.03E-2</v>
      </c>
      <c r="F18" s="46">
        <v>1.04E-2</v>
      </c>
      <c r="G18" s="46">
        <v>1.1299999999999999E-2</v>
      </c>
      <c r="H18" s="46">
        <v>1.15E-2</v>
      </c>
      <c r="I18" s="46">
        <v>1.1599999999999999E-2</v>
      </c>
      <c r="J18" s="46">
        <v>8.8999999999999999E-3</v>
      </c>
      <c r="K18" s="46">
        <v>6.0000000000000001E-3</v>
      </c>
      <c r="L18" s="46">
        <v>3.3E-3</v>
      </c>
      <c r="M18" s="46"/>
      <c r="N18" s="46"/>
      <c r="O18" s="69"/>
    </row>
    <row r="19" spans="1:15" s="7" customFormat="1" ht="15" customHeight="1" outlineLevel="1">
      <c r="B19" s="536" t="s">
        <v>510</v>
      </c>
      <c r="C19" s="819"/>
      <c r="D19" s="46"/>
      <c r="E19" s="46"/>
      <c r="F19" s="46"/>
      <c r="G19" s="46"/>
      <c r="H19" s="46"/>
      <c r="I19" s="46"/>
      <c r="J19" s="46"/>
      <c r="K19" s="46"/>
      <c r="L19" s="46"/>
      <c r="M19" s="46"/>
      <c r="N19" s="46"/>
      <c r="O19" s="69"/>
    </row>
    <row r="20" spans="1:15" s="7" customFormat="1" ht="15" customHeight="1" outlineLevel="1">
      <c r="B20" s="536" t="s">
        <v>511</v>
      </c>
      <c r="C20" s="819"/>
      <c r="D20" s="46"/>
      <c r="E20" s="46"/>
      <c r="F20" s="46"/>
      <c r="G20" s="46"/>
      <c r="H20" s="46"/>
      <c r="I20" s="46"/>
      <c r="J20" s="46"/>
      <c r="K20" s="46"/>
      <c r="L20" s="46">
        <v>-1E-4</v>
      </c>
      <c r="M20" s="46"/>
      <c r="N20" s="46"/>
      <c r="O20" s="69"/>
    </row>
    <row r="21" spans="1:15" s="7" customFormat="1" ht="15" customHeight="1" outlineLevel="1">
      <c r="B21" s="536" t="s">
        <v>489</v>
      </c>
      <c r="C21" s="819"/>
      <c r="D21" s="46"/>
      <c r="E21" s="46"/>
      <c r="F21" s="46"/>
      <c r="G21" s="46"/>
      <c r="H21" s="46"/>
      <c r="I21" s="46"/>
      <c r="J21" s="46"/>
      <c r="K21" s="46"/>
      <c r="L21" s="46"/>
      <c r="M21" s="46"/>
      <c r="N21" s="46"/>
      <c r="O21" s="69"/>
    </row>
    <row r="22" spans="1:15" s="7" customFormat="1" ht="14.25" customHeight="1">
      <c r="B22" s="536" t="s">
        <v>512</v>
      </c>
      <c r="C22" s="822"/>
      <c r="D22" s="65">
        <f>SUM(D18:D21)</f>
        <v>1.03E-2</v>
      </c>
      <c r="E22" s="65">
        <f>SUM(E18:E21)</f>
        <v>1.03E-2</v>
      </c>
      <c r="F22" s="65">
        <f>SUM(F18:F21)</f>
        <v>1.04E-2</v>
      </c>
      <c r="G22" s="65">
        <f t="shared" ref="G22:N22" si="2">SUM(G18:G21)</f>
        <v>1.1299999999999999E-2</v>
      </c>
      <c r="H22" s="65">
        <f t="shared" si="2"/>
        <v>1.15E-2</v>
      </c>
      <c r="I22" s="65">
        <f t="shared" si="2"/>
        <v>1.1599999999999999E-2</v>
      </c>
      <c r="J22" s="65">
        <f t="shared" si="2"/>
        <v>8.8999999999999999E-3</v>
      </c>
      <c r="K22" s="65">
        <f t="shared" si="2"/>
        <v>6.0000000000000001E-3</v>
      </c>
      <c r="L22" s="65">
        <f t="shared" si="2"/>
        <v>3.2000000000000002E-3</v>
      </c>
      <c r="M22" s="65">
        <f t="shared" si="2"/>
        <v>0</v>
      </c>
      <c r="N22" s="65">
        <f t="shared" si="2"/>
        <v>0</v>
      </c>
      <c r="O22" s="76"/>
    </row>
    <row r="23" spans="1:15" s="63" customFormat="1">
      <c r="A23" s="62"/>
      <c r="B23" s="492" t="s">
        <v>513</v>
      </c>
      <c r="C23" s="482"/>
      <c r="D23" s="483"/>
      <c r="E23" s="484">
        <f>ROUND(SUM(D22*E16+E22*E17)/12,4)</f>
        <v>1.03E-2</v>
      </c>
      <c r="F23" s="484">
        <f>ROUND(SUM(E22*F16+F22*F17)/12,4)</f>
        <v>1.04E-2</v>
      </c>
      <c r="G23" s="484">
        <f>ROUND(SUM(F22*G16+G22*G17)/12,4)</f>
        <v>1.0699999999999999E-2</v>
      </c>
      <c r="H23" s="484">
        <f>ROUND(SUM(G22*H16+H22*H17)/12,4)</f>
        <v>1.14E-2</v>
      </c>
      <c r="I23" s="484">
        <f>ROUND(SUM(H22*I16+I22*I17)/12,4)</f>
        <v>1.1599999999999999E-2</v>
      </c>
      <c r="J23" s="484">
        <f t="shared" ref="J23:N23" si="3">ROUND(SUM(I22*J16+J22*J17)/12,4)</f>
        <v>9.7999999999999997E-3</v>
      </c>
      <c r="K23" s="484">
        <f t="shared" si="3"/>
        <v>7.0000000000000001E-3</v>
      </c>
      <c r="L23" s="484">
        <f t="shared" si="3"/>
        <v>4.1000000000000003E-3</v>
      </c>
      <c r="M23" s="484">
        <f>ROUND(SUM(L22*M16+M22*M17)/12,4)</f>
        <v>1.1000000000000001E-3</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21" t="str">
        <f>'2. LRAMVA Threshold'!E43</f>
        <v>kWh</v>
      </c>
      <c r="D25" s="46">
        <v>8.0999999999999996E-3</v>
      </c>
      <c r="E25" s="46">
        <v>8.0999999999999996E-3</v>
      </c>
      <c r="F25" s="46">
        <v>8.2000000000000007E-3</v>
      </c>
      <c r="G25" s="46">
        <v>7.7999999999999996E-3</v>
      </c>
      <c r="H25" s="46">
        <v>7.9000000000000008E-3</v>
      </c>
      <c r="I25" s="46">
        <v>8.0000000000000002E-3</v>
      </c>
      <c r="J25" s="46">
        <v>8.0999999999999996E-3</v>
      </c>
      <c r="K25" s="46">
        <v>8.2000000000000007E-3</v>
      </c>
      <c r="L25" s="46">
        <v>1.01E-2</v>
      </c>
      <c r="M25" s="46">
        <v>1.0200000000000001E-2</v>
      </c>
      <c r="N25" s="46">
        <v>1.04E-2</v>
      </c>
      <c r="O25" s="69">
        <v>1.06E-2</v>
      </c>
    </row>
    <row r="26" spans="1:15" s="18" customFormat="1" outlineLevel="1">
      <c r="A26" s="4"/>
      <c r="B26" s="536" t="s">
        <v>510</v>
      </c>
      <c r="C26" s="819"/>
      <c r="D26" s="46"/>
      <c r="E26" s="46"/>
      <c r="F26" s="46"/>
      <c r="G26" s="46"/>
      <c r="H26" s="46"/>
      <c r="I26" s="46"/>
      <c r="J26" s="46"/>
      <c r="K26" s="46"/>
      <c r="L26" s="46"/>
      <c r="M26" s="46"/>
      <c r="N26" s="46"/>
      <c r="O26" s="69"/>
    </row>
    <row r="27" spans="1:15" s="18" customFormat="1" outlineLevel="1">
      <c r="A27" s="4"/>
      <c r="B27" s="536" t="s">
        <v>511</v>
      </c>
      <c r="C27" s="819"/>
      <c r="D27" s="46"/>
      <c r="E27" s="46"/>
      <c r="F27" s="46"/>
      <c r="G27" s="46"/>
      <c r="H27" s="46"/>
      <c r="I27" s="46"/>
      <c r="J27" s="46"/>
      <c r="K27" s="46"/>
      <c r="L27" s="46">
        <v>2.0000000000000001E-4</v>
      </c>
      <c r="M27" s="46"/>
      <c r="N27" s="46"/>
      <c r="O27" s="69"/>
    </row>
    <row r="28" spans="1:15" s="18" customFormat="1" outlineLevel="1">
      <c r="A28" s="4"/>
      <c r="B28" s="536" t="s">
        <v>489</v>
      </c>
      <c r="C28" s="819"/>
      <c r="D28" s="46"/>
      <c r="E28" s="46"/>
      <c r="F28" s="46"/>
      <c r="G28" s="46"/>
      <c r="H28" s="46"/>
      <c r="I28" s="46"/>
      <c r="J28" s="46"/>
      <c r="K28" s="46"/>
      <c r="L28" s="46"/>
      <c r="M28" s="46"/>
      <c r="N28" s="46"/>
      <c r="O28" s="69"/>
    </row>
    <row r="29" spans="1:15" s="18" customFormat="1">
      <c r="A29" s="4"/>
      <c r="B29" s="536" t="s">
        <v>512</v>
      </c>
      <c r="C29" s="822"/>
      <c r="D29" s="65">
        <f>SUM(D25:D28)</f>
        <v>8.0999999999999996E-3</v>
      </c>
      <c r="E29" s="65">
        <f t="shared" ref="E29:N29" si="4">SUM(E25:E28)</f>
        <v>8.0999999999999996E-3</v>
      </c>
      <c r="F29" s="65">
        <f t="shared" si="4"/>
        <v>8.2000000000000007E-3</v>
      </c>
      <c r="G29" s="65">
        <f t="shared" si="4"/>
        <v>7.7999999999999996E-3</v>
      </c>
      <c r="H29" s="65">
        <f t="shared" si="4"/>
        <v>7.9000000000000008E-3</v>
      </c>
      <c r="I29" s="65">
        <f t="shared" si="4"/>
        <v>8.0000000000000002E-3</v>
      </c>
      <c r="J29" s="65">
        <f t="shared" si="4"/>
        <v>8.0999999999999996E-3</v>
      </c>
      <c r="K29" s="65">
        <f t="shared" si="4"/>
        <v>8.2000000000000007E-3</v>
      </c>
      <c r="L29" s="65">
        <f t="shared" si="4"/>
        <v>1.03E-2</v>
      </c>
      <c r="M29" s="65">
        <f t="shared" si="4"/>
        <v>1.0200000000000001E-2</v>
      </c>
      <c r="N29" s="65">
        <f t="shared" si="4"/>
        <v>1.04E-2</v>
      </c>
      <c r="O29" s="76"/>
    </row>
    <row r="30" spans="1:15" s="18" customFormat="1">
      <c r="A30" s="4"/>
      <c r="B30" s="492" t="s">
        <v>513</v>
      </c>
      <c r="C30" s="488"/>
      <c r="D30" s="71"/>
      <c r="E30" s="484">
        <f>ROUND(SUM(D29*E16+E29*E17)/12,4)</f>
        <v>8.0999999999999996E-3</v>
      </c>
      <c r="F30" s="484">
        <f t="shared" ref="F30:M30" si="5">ROUND(SUM(E29*F16+F29*F17)/12,4)</f>
        <v>8.2000000000000007E-3</v>
      </c>
      <c r="G30" s="484">
        <f t="shared" si="5"/>
        <v>8.0999999999999996E-3</v>
      </c>
      <c r="H30" s="484">
        <f t="shared" si="5"/>
        <v>7.9000000000000008E-3</v>
      </c>
      <c r="I30" s="484">
        <f t="shared" si="5"/>
        <v>8.0000000000000002E-3</v>
      </c>
      <c r="J30" s="484">
        <f>ROUND(SUM(I29*J16+J29*J17)/12,4)</f>
        <v>8.0999999999999996E-3</v>
      </c>
      <c r="K30" s="484">
        <f t="shared" si="5"/>
        <v>8.2000000000000007E-3</v>
      </c>
      <c r="L30" s="484">
        <f t="shared" si="5"/>
        <v>9.5999999999999992E-3</v>
      </c>
      <c r="M30" s="484">
        <f t="shared" si="5"/>
        <v>1.0200000000000001E-2</v>
      </c>
      <c r="N30" s="484">
        <f>ROUND(SUM(M29*N16+N29*N17)/12,4)</f>
        <v>1.03E-2</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 &gt; 50 to 4,999 Kw</v>
      </c>
      <c r="C32" s="821" t="str">
        <f>'2. LRAMVA Threshold'!F43</f>
        <v>kW</v>
      </c>
      <c r="D32" s="46">
        <v>1.3686</v>
      </c>
      <c r="E32" s="46">
        <v>1.3711</v>
      </c>
      <c r="F32" s="46">
        <v>1.3832</v>
      </c>
      <c r="G32" s="46">
        <v>1.3077000000000001</v>
      </c>
      <c r="H32" s="46">
        <v>1.2867</v>
      </c>
      <c r="I32" s="46">
        <v>1.3033999999999999</v>
      </c>
      <c r="J32" s="46">
        <v>1.3269</v>
      </c>
      <c r="K32" s="46">
        <v>1.3481000000000001</v>
      </c>
      <c r="L32" s="46">
        <v>1.3008999999999999</v>
      </c>
      <c r="M32" s="46">
        <v>1.3165</v>
      </c>
      <c r="N32" s="46">
        <v>1.3389</v>
      </c>
      <c r="O32" s="69">
        <v>1.3663000000000001</v>
      </c>
    </row>
    <row r="33" spans="1:15" s="18" customFormat="1" outlineLevel="1">
      <c r="A33" s="4"/>
      <c r="B33" s="536" t="s">
        <v>510</v>
      </c>
      <c r="C33" s="819"/>
      <c r="D33" s="46"/>
      <c r="E33" s="46"/>
      <c r="F33" s="46"/>
      <c r="G33" s="46"/>
      <c r="H33" s="46"/>
      <c r="I33" s="46"/>
      <c r="J33" s="46"/>
      <c r="K33" s="46"/>
      <c r="L33" s="46"/>
      <c r="M33" s="46"/>
      <c r="N33" s="46"/>
      <c r="O33" s="69"/>
    </row>
    <row r="34" spans="1:15" s="18" customFormat="1" outlineLevel="1">
      <c r="A34" s="4"/>
      <c r="B34" s="536" t="s">
        <v>511</v>
      </c>
      <c r="C34" s="819"/>
      <c r="D34" s="46"/>
      <c r="E34" s="46"/>
      <c r="F34" s="46"/>
      <c r="G34" s="46"/>
      <c r="H34" s="46"/>
      <c r="I34" s="46"/>
      <c r="J34" s="46"/>
      <c r="K34" s="46"/>
      <c r="L34" s="46">
        <v>-1E-4</v>
      </c>
      <c r="M34" s="46"/>
      <c r="N34" s="46"/>
      <c r="O34" s="69"/>
    </row>
    <row r="35" spans="1:15" s="18" customFormat="1" outlineLevel="1">
      <c r="A35" s="4"/>
      <c r="B35" s="536" t="s">
        <v>489</v>
      </c>
      <c r="C35" s="819"/>
      <c r="D35" s="46"/>
      <c r="E35" s="46"/>
      <c r="F35" s="46"/>
      <c r="G35" s="46"/>
      <c r="H35" s="46"/>
      <c r="I35" s="46"/>
      <c r="J35" s="46"/>
      <c r="K35" s="46"/>
      <c r="L35" s="46"/>
      <c r="M35" s="46"/>
      <c r="N35" s="46"/>
      <c r="O35" s="69"/>
    </row>
    <row r="36" spans="1:15" s="18" customFormat="1">
      <c r="A36" s="4"/>
      <c r="B36" s="536" t="s">
        <v>512</v>
      </c>
      <c r="C36" s="822"/>
      <c r="D36" s="65">
        <f>SUM(D32:D35)</f>
        <v>1.3686</v>
      </c>
      <c r="E36" s="65">
        <f>SUM(E32:E35)</f>
        <v>1.3711</v>
      </c>
      <c r="F36" s="65">
        <f t="shared" ref="F36:M36" si="6">SUM(F32:F35)</f>
        <v>1.3832</v>
      </c>
      <c r="G36" s="65">
        <f t="shared" si="6"/>
        <v>1.3077000000000001</v>
      </c>
      <c r="H36" s="65">
        <f t="shared" si="6"/>
        <v>1.2867</v>
      </c>
      <c r="I36" s="65">
        <f t="shared" si="6"/>
        <v>1.3033999999999999</v>
      </c>
      <c r="J36" s="65">
        <f t="shared" si="6"/>
        <v>1.3269</v>
      </c>
      <c r="K36" s="65">
        <f t="shared" si="6"/>
        <v>1.3481000000000001</v>
      </c>
      <c r="L36" s="65">
        <f t="shared" si="6"/>
        <v>1.3008</v>
      </c>
      <c r="M36" s="65">
        <f t="shared" si="6"/>
        <v>1.3165</v>
      </c>
      <c r="N36" s="65">
        <f>SUM(N32:N35)</f>
        <v>1.3389</v>
      </c>
      <c r="O36" s="76"/>
    </row>
    <row r="37" spans="1:15" s="18" customFormat="1">
      <c r="A37" s="4"/>
      <c r="B37" s="492" t="s">
        <v>513</v>
      </c>
      <c r="C37" s="488"/>
      <c r="D37" s="71"/>
      <c r="E37" s="484">
        <f t="shared" ref="E37:M37" si="7">ROUND(SUM(D36*E16+E36*E17)/12,4)</f>
        <v>1.3703000000000001</v>
      </c>
      <c r="F37" s="484">
        <f t="shared" si="7"/>
        <v>1.3792</v>
      </c>
      <c r="G37" s="484">
        <f t="shared" si="7"/>
        <v>1.3580000000000001</v>
      </c>
      <c r="H37" s="484">
        <f t="shared" si="7"/>
        <v>1.2937000000000001</v>
      </c>
      <c r="I37" s="484">
        <f t="shared" si="7"/>
        <v>1.2978000000000001</v>
      </c>
      <c r="J37" s="484">
        <f t="shared" si="7"/>
        <v>1.3190999999999999</v>
      </c>
      <c r="K37" s="484">
        <f t="shared" si="7"/>
        <v>1.341</v>
      </c>
      <c r="L37" s="484">
        <f t="shared" si="7"/>
        <v>1.3166</v>
      </c>
      <c r="M37" s="484">
        <f t="shared" si="7"/>
        <v>1.3112999999999999</v>
      </c>
      <c r="N37" s="484">
        <f>ROUND(SUM(M36*N16+N36*N17)/12,4)</f>
        <v>1.3313999999999999</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Street Lighting</v>
      </c>
      <c r="C39" s="821" t="str">
        <f>'2. LRAMVA Threshold'!G43</f>
        <v>kW</v>
      </c>
      <c r="D39" s="46">
        <v>25.7485</v>
      </c>
      <c r="E39" s="46">
        <v>25.794799999999999</v>
      </c>
      <c r="F39" s="46">
        <v>26.021799999999999</v>
      </c>
      <c r="G39" s="46">
        <v>24.344799999999999</v>
      </c>
      <c r="H39" s="46">
        <v>27.0322</v>
      </c>
      <c r="I39" s="46">
        <v>27.383600000000001</v>
      </c>
      <c r="J39" s="46">
        <v>27.8765</v>
      </c>
      <c r="K39" s="46">
        <v>28.322500000000002</v>
      </c>
      <c r="L39" s="46">
        <v>10.861800000000001</v>
      </c>
      <c r="M39" s="46">
        <v>10.992100000000001</v>
      </c>
      <c r="N39" s="46">
        <v>11.179</v>
      </c>
      <c r="O39" s="69">
        <v>11.408200000000001</v>
      </c>
    </row>
    <row r="40" spans="1:15" s="18" customFormat="1" outlineLevel="1">
      <c r="A40" s="4"/>
      <c r="B40" s="536" t="s">
        <v>510</v>
      </c>
      <c r="C40" s="819"/>
      <c r="D40" s="46"/>
      <c r="E40" s="46"/>
      <c r="F40" s="46"/>
      <c r="G40" s="46"/>
      <c r="H40" s="46"/>
      <c r="I40" s="46"/>
      <c r="J40" s="46"/>
      <c r="K40" s="46"/>
      <c r="L40" s="46"/>
      <c r="M40" s="46"/>
      <c r="N40" s="46"/>
      <c r="O40" s="69"/>
    </row>
    <row r="41" spans="1:15" s="18" customFormat="1" outlineLevel="1">
      <c r="A41" s="4"/>
      <c r="B41" s="536" t="s">
        <v>511</v>
      </c>
      <c r="C41" s="819"/>
      <c r="D41" s="46"/>
      <c r="E41" s="46"/>
      <c r="F41" s="46"/>
      <c r="G41" s="46"/>
      <c r="H41" s="46"/>
      <c r="I41" s="46"/>
      <c r="J41" s="46"/>
      <c r="K41" s="46"/>
      <c r="L41" s="46">
        <v>7.0199999999999999E-2</v>
      </c>
      <c r="M41" s="46"/>
      <c r="N41" s="46"/>
      <c r="O41" s="69"/>
    </row>
    <row r="42" spans="1:15" s="18" customFormat="1" outlineLevel="1">
      <c r="A42" s="4"/>
      <c r="B42" s="536" t="s">
        <v>489</v>
      </c>
      <c r="C42" s="819"/>
      <c r="D42" s="46"/>
      <c r="E42" s="46"/>
      <c r="F42" s="46"/>
      <c r="G42" s="46"/>
      <c r="H42" s="46"/>
      <c r="I42" s="46"/>
      <c r="J42" s="46"/>
      <c r="K42" s="46"/>
      <c r="L42" s="46"/>
      <c r="M42" s="46"/>
      <c r="N42" s="46"/>
      <c r="O42" s="69"/>
    </row>
    <row r="43" spans="1:15" s="18" customFormat="1">
      <c r="A43" s="4"/>
      <c r="B43" s="536" t="s">
        <v>512</v>
      </c>
      <c r="C43" s="822"/>
      <c r="D43" s="65">
        <f>SUM(D39:D42)</f>
        <v>25.7485</v>
      </c>
      <c r="E43" s="65">
        <f t="shared" ref="E43:N43" si="8">SUM(E39:E42)</f>
        <v>25.794799999999999</v>
      </c>
      <c r="F43" s="65">
        <f t="shared" si="8"/>
        <v>26.021799999999999</v>
      </c>
      <c r="G43" s="65">
        <f t="shared" si="8"/>
        <v>24.344799999999999</v>
      </c>
      <c r="H43" s="65">
        <f t="shared" si="8"/>
        <v>27.0322</v>
      </c>
      <c r="I43" s="65">
        <f t="shared" si="8"/>
        <v>27.383600000000001</v>
      </c>
      <c r="J43" s="65">
        <f t="shared" si="8"/>
        <v>27.8765</v>
      </c>
      <c r="K43" s="65">
        <f t="shared" si="8"/>
        <v>28.322500000000002</v>
      </c>
      <c r="L43" s="65">
        <f t="shared" si="8"/>
        <v>10.932</v>
      </c>
      <c r="M43" s="65">
        <f t="shared" si="8"/>
        <v>10.992100000000001</v>
      </c>
      <c r="N43" s="65">
        <f t="shared" si="8"/>
        <v>11.179</v>
      </c>
      <c r="O43" s="76"/>
    </row>
    <row r="44" spans="1:15" s="14" customFormat="1">
      <c r="A44" s="72"/>
      <c r="B44" s="492" t="s">
        <v>513</v>
      </c>
      <c r="C44" s="488"/>
      <c r="D44" s="71"/>
      <c r="E44" s="484">
        <f t="shared" ref="E44:M44" si="9">ROUND(SUM(D43*E16+E43*E17)/12,4)</f>
        <v>25.779399999999999</v>
      </c>
      <c r="F44" s="484">
        <f t="shared" si="9"/>
        <v>25.946100000000001</v>
      </c>
      <c r="G44" s="484">
        <f t="shared" si="9"/>
        <v>25.462800000000001</v>
      </c>
      <c r="H44" s="484">
        <f t="shared" si="9"/>
        <v>26.136399999999998</v>
      </c>
      <c r="I44" s="484">
        <f t="shared" si="9"/>
        <v>27.266500000000001</v>
      </c>
      <c r="J44" s="484">
        <f t="shared" si="9"/>
        <v>27.712199999999999</v>
      </c>
      <c r="K44" s="484">
        <f t="shared" si="9"/>
        <v>28.1738</v>
      </c>
      <c r="L44" s="484">
        <f t="shared" si="9"/>
        <v>16.7288</v>
      </c>
      <c r="M44" s="484">
        <f t="shared" si="9"/>
        <v>10.972099999999999</v>
      </c>
      <c r="N44" s="484">
        <f>ROUND(SUM(M43*N16+N43*N17)/12,4)</f>
        <v>11.1167</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t="str">
        <f>'1.  LRAMVA Summary'!B33</f>
        <v>Unmetered Scattered Load</v>
      </c>
      <c r="C46" s="821" t="str">
        <f>'2. LRAMVA Threshold'!H43</f>
        <v>kWh</v>
      </c>
      <c r="D46" s="46">
        <v>8.2000000000000007E-3</v>
      </c>
      <c r="E46" s="46">
        <v>8.2000000000000007E-3</v>
      </c>
      <c r="F46" s="46">
        <v>8.3999999999999995E-3</v>
      </c>
      <c r="G46" s="46">
        <v>8.3999999999999995E-3</v>
      </c>
      <c r="H46" s="46">
        <v>8.6E-3</v>
      </c>
      <c r="I46" s="46">
        <v>8.6E-3</v>
      </c>
      <c r="J46" s="46">
        <v>8.8000000000000005E-3</v>
      </c>
      <c r="K46" s="46">
        <v>8.8999999999999999E-3</v>
      </c>
      <c r="L46" s="46"/>
      <c r="M46" s="46"/>
      <c r="N46" s="46"/>
      <c r="O46" s="69"/>
    </row>
    <row r="47" spans="1:15" s="18" customFormat="1" outlineLevel="1">
      <c r="A47" s="4"/>
      <c r="B47" s="536" t="s">
        <v>510</v>
      </c>
      <c r="C47" s="819"/>
      <c r="D47" s="46"/>
      <c r="E47" s="46"/>
      <c r="F47" s="46"/>
      <c r="G47" s="46"/>
      <c r="H47" s="46"/>
      <c r="I47" s="46"/>
      <c r="J47" s="46"/>
      <c r="K47" s="46"/>
      <c r="L47" s="46"/>
      <c r="M47" s="46"/>
      <c r="N47" s="46"/>
      <c r="O47" s="69"/>
    </row>
    <row r="48" spans="1:15" s="18" customFormat="1" outlineLevel="1">
      <c r="A48" s="4"/>
      <c r="B48" s="536" t="s">
        <v>511</v>
      </c>
      <c r="C48" s="819"/>
      <c r="D48" s="46"/>
      <c r="E48" s="46"/>
      <c r="F48" s="46"/>
      <c r="G48" s="46"/>
      <c r="H48" s="46"/>
      <c r="I48" s="46"/>
      <c r="J48" s="46"/>
      <c r="K48" s="46"/>
      <c r="L48" s="46"/>
      <c r="M48" s="46"/>
      <c r="N48" s="46"/>
      <c r="O48" s="69"/>
    </row>
    <row r="49" spans="1:15" s="18" customFormat="1" outlineLevel="1">
      <c r="A49" s="4"/>
      <c r="B49" s="536" t="s">
        <v>489</v>
      </c>
      <c r="C49" s="819"/>
      <c r="D49" s="46"/>
      <c r="E49" s="46"/>
      <c r="F49" s="46"/>
      <c r="G49" s="46"/>
      <c r="H49" s="46"/>
      <c r="I49" s="46"/>
      <c r="J49" s="46"/>
      <c r="K49" s="46"/>
      <c r="L49" s="46"/>
      <c r="M49" s="46"/>
      <c r="N49" s="46"/>
      <c r="O49" s="69"/>
    </row>
    <row r="50" spans="1:15" s="18" customFormat="1">
      <c r="A50" s="4"/>
      <c r="B50" s="536" t="s">
        <v>512</v>
      </c>
      <c r="C50" s="822"/>
      <c r="D50" s="65">
        <f>SUM(D46:D49)</f>
        <v>8.2000000000000007E-3</v>
      </c>
      <c r="E50" s="65">
        <f t="shared" ref="E50:N50" si="10">SUM(E46:E49)</f>
        <v>8.2000000000000007E-3</v>
      </c>
      <c r="F50" s="65">
        <f t="shared" si="10"/>
        <v>8.3999999999999995E-3</v>
      </c>
      <c r="G50" s="65">
        <f t="shared" si="10"/>
        <v>8.3999999999999995E-3</v>
      </c>
      <c r="H50" s="65">
        <f t="shared" si="10"/>
        <v>8.6E-3</v>
      </c>
      <c r="I50" s="65">
        <f t="shared" si="10"/>
        <v>8.6E-3</v>
      </c>
      <c r="J50" s="65">
        <f t="shared" si="10"/>
        <v>8.8000000000000005E-3</v>
      </c>
      <c r="K50" s="65">
        <f t="shared" si="10"/>
        <v>8.8999999999999999E-3</v>
      </c>
      <c r="L50" s="65">
        <f t="shared" si="10"/>
        <v>0</v>
      </c>
      <c r="M50" s="65">
        <f t="shared" si="10"/>
        <v>0</v>
      </c>
      <c r="N50" s="65">
        <f t="shared" si="10"/>
        <v>0</v>
      </c>
      <c r="O50" s="76"/>
    </row>
    <row r="51" spans="1:15" s="14" customFormat="1">
      <c r="A51" s="72"/>
      <c r="B51" s="492" t="s">
        <v>513</v>
      </c>
      <c r="C51" s="488"/>
      <c r="D51" s="71"/>
      <c r="E51" s="484">
        <f t="shared" ref="E51:M51" si="11">ROUND(SUM(D50*E16+E50*E17)/12,4)</f>
        <v>8.2000000000000007E-3</v>
      </c>
      <c r="F51" s="484">
        <f t="shared" si="11"/>
        <v>8.3000000000000001E-3</v>
      </c>
      <c r="G51" s="484">
        <f t="shared" si="11"/>
        <v>8.3999999999999995E-3</v>
      </c>
      <c r="H51" s="484">
        <f t="shared" si="11"/>
        <v>8.5000000000000006E-3</v>
      </c>
      <c r="I51" s="484">
        <f t="shared" si="11"/>
        <v>8.6E-3</v>
      </c>
      <c r="J51" s="484">
        <f t="shared" si="11"/>
        <v>8.6999999999999994E-3</v>
      </c>
      <c r="K51" s="484">
        <f t="shared" si="11"/>
        <v>8.8999999999999999E-3</v>
      </c>
      <c r="L51" s="484">
        <f t="shared" si="11"/>
        <v>3.0000000000000001E-3</v>
      </c>
      <c r="M51" s="484">
        <f t="shared" si="11"/>
        <v>0</v>
      </c>
      <c r="N51" s="484">
        <f>ROUND(SUM(M50*N16+N50*N17)/12,4)</f>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f>'1.  LRAMVA Summary'!B34</f>
        <v>0</v>
      </c>
      <c r="C53" s="821">
        <f>'2. LRAMVA Threshold'!I43</f>
        <v>0</v>
      </c>
      <c r="D53" s="46"/>
      <c r="E53" s="46"/>
      <c r="F53" s="46"/>
      <c r="G53" s="46"/>
      <c r="H53" s="46"/>
      <c r="I53" s="46"/>
      <c r="J53" s="46"/>
      <c r="K53" s="46"/>
      <c r="L53" s="46"/>
      <c r="M53" s="46"/>
      <c r="N53" s="46"/>
      <c r="O53" s="69"/>
    </row>
    <row r="54" spans="1:15" s="18" customFormat="1" outlineLevel="1">
      <c r="A54" s="4"/>
      <c r="B54" s="536" t="s">
        <v>510</v>
      </c>
      <c r="C54" s="819"/>
      <c r="D54" s="46"/>
      <c r="E54" s="46"/>
      <c r="F54" s="46"/>
      <c r="G54" s="46"/>
      <c r="H54" s="46"/>
      <c r="I54" s="46"/>
      <c r="J54" s="46"/>
      <c r="K54" s="46"/>
      <c r="L54" s="46"/>
      <c r="M54" s="46"/>
      <c r="N54" s="46"/>
      <c r="O54" s="69"/>
    </row>
    <row r="55" spans="1:15" s="18" customFormat="1" outlineLevel="1">
      <c r="A55" s="4"/>
      <c r="B55" s="536" t="s">
        <v>511</v>
      </c>
      <c r="C55" s="819"/>
      <c r="D55" s="46"/>
      <c r="E55" s="46"/>
      <c r="F55" s="46"/>
      <c r="G55" s="46"/>
      <c r="H55" s="46"/>
      <c r="I55" s="46"/>
      <c r="J55" s="46"/>
      <c r="K55" s="46"/>
      <c r="L55" s="46"/>
      <c r="M55" s="46"/>
      <c r="N55" s="46"/>
      <c r="O55" s="69"/>
    </row>
    <row r="56" spans="1:15" s="18" customFormat="1" outlineLevel="1">
      <c r="A56" s="4"/>
      <c r="B56" s="536" t="s">
        <v>489</v>
      </c>
      <c r="C56" s="819"/>
      <c r="D56" s="46"/>
      <c r="E56" s="46"/>
      <c r="F56" s="46"/>
      <c r="G56" s="46"/>
      <c r="H56" s="46"/>
      <c r="I56" s="46"/>
      <c r="J56" s="46"/>
      <c r="K56" s="46"/>
      <c r="L56" s="46"/>
      <c r="M56" s="46"/>
      <c r="N56" s="46"/>
      <c r="O56" s="69"/>
    </row>
    <row r="57" spans="1:15" s="18" customFormat="1">
      <c r="A57" s="4"/>
      <c r="B57" s="536" t="s">
        <v>512</v>
      </c>
      <c r="C57" s="822"/>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513</v>
      </c>
      <c r="C58" s="488"/>
      <c r="D58" s="71"/>
      <c r="E58" s="484">
        <f t="shared" ref="E58:M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ROUND(SUM(M57*N16+N57*N17)/12,4)</f>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f>'1.  LRAMVA Summary'!B35</f>
        <v>0</v>
      </c>
      <c r="C60" s="821">
        <f>'2. LRAMVA Threshold'!J43</f>
        <v>0</v>
      </c>
      <c r="D60" s="46"/>
      <c r="E60" s="46"/>
      <c r="F60" s="46"/>
      <c r="G60" s="46"/>
      <c r="H60" s="46"/>
      <c r="I60" s="46"/>
      <c r="J60" s="46"/>
      <c r="K60" s="46"/>
      <c r="L60" s="46"/>
      <c r="M60" s="46"/>
      <c r="N60" s="46"/>
      <c r="O60" s="69"/>
    </row>
    <row r="61" spans="1:15" s="18" customFormat="1" outlineLevel="1">
      <c r="A61" s="4"/>
      <c r="B61" s="536" t="s">
        <v>510</v>
      </c>
      <c r="C61" s="819"/>
      <c r="D61" s="46"/>
      <c r="E61" s="46"/>
      <c r="F61" s="46"/>
      <c r="G61" s="46"/>
      <c r="H61" s="46"/>
      <c r="I61" s="46"/>
      <c r="J61" s="46"/>
      <c r="K61" s="46"/>
      <c r="L61" s="46"/>
      <c r="M61" s="46"/>
      <c r="N61" s="46"/>
      <c r="O61" s="69"/>
    </row>
    <row r="62" spans="1:15" s="18" customFormat="1" outlineLevel="1">
      <c r="A62" s="4"/>
      <c r="B62" s="536" t="s">
        <v>511</v>
      </c>
      <c r="C62" s="819"/>
      <c r="D62" s="46"/>
      <c r="E62" s="46"/>
      <c r="F62" s="46"/>
      <c r="G62" s="46"/>
      <c r="H62" s="46"/>
      <c r="I62" s="46"/>
      <c r="J62" s="46"/>
      <c r="K62" s="46"/>
      <c r="L62" s="46"/>
      <c r="M62" s="46"/>
      <c r="N62" s="46"/>
      <c r="O62" s="69"/>
    </row>
    <row r="63" spans="1:15" s="18" customFormat="1" outlineLevel="1">
      <c r="A63" s="4"/>
      <c r="B63" s="536" t="s">
        <v>489</v>
      </c>
      <c r="C63" s="819"/>
      <c r="D63" s="46"/>
      <c r="E63" s="46"/>
      <c r="F63" s="46"/>
      <c r="G63" s="46"/>
      <c r="H63" s="46"/>
      <c r="I63" s="46"/>
      <c r="J63" s="46"/>
      <c r="K63" s="46"/>
      <c r="L63" s="46"/>
      <c r="M63" s="46"/>
      <c r="N63" s="46"/>
      <c r="O63" s="69"/>
    </row>
    <row r="64" spans="1:15" s="18" customFormat="1">
      <c r="A64" s="4"/>
      <c r="B64" s="536" t="s">
        <v>512</v>
      </c>
      <c r="C64" s="822"/>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513</v>
      </c>
      <c r="C65" s="488"/>
      <c r="D65" s="71"/>
      <c r="E65" s="484">
        <f t="shared" ref="E65:M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ROUND(SUM(M64*N16+N64*N17)/12,4)</f>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821">
        <f>'2. LRAMVA Threshold'!K43</f>
        <v>0</v>
      </c>
      <c r="D67" s="46"/>
      <c r="E67" s="46"/>
      <c r="F67" s="46"/>
      <c r="G67" s="46"/>
      <c r="H67" s="46"/>
      <c r="I67" s="46"/>
      <c r="J67" s="46"/>
      <c r="K67" s="46"/>
      <c r="L67" s="46"/>
      <c r="M67" s="46"/>
      <c r="N67" s="46"/>
      <c r="O67" s="69"/>
    </row>
    <row r="68" spans="1:15" s="18" customFormat="1" outlineLevel="1">
      <c r="A68" s="4"/>
      <c r="B68" s="536" t="s">
        <v>510</v>
      </c>
      <c r="C68" s="819"/>
      <c r="D68" s="46"/>
      <c r="E68" s="46"/>
      <c r="F68" s="46"/>
      <c r="G68" s="46"/>
      <c r="H68" s="46"/>
      <c r="I68" s="46"/>
      <c r="J68" s="46"/>
      <c r="K68" s="46"/>
      <c r="L68" s="46"/>
      <c r="M68" s="46"/>
      <c r="N68" s="46"/>
      <c r="O68" s="69"/>
    </row>
    <row r="69" spans="1:15" s="18" customFormat="1" outlineLevel="1">
      <c r="A69" s="4"/>
      <c r="B69" s="536" t="s">
        <v>511</v>
      </c>
      <c r="C69" s="819"/>
      <c r="D69" s="46"/>
      <c r="E69" s="46"/>
      <c r="F69" s="46"/>
      <c r="G69" s="46"/>
      <c r="H69" s="46"/>
      <c r="I69" s="46"/>
      <c r="J69" s="46"/>
      <c r="K69" s="46"/>
      <c r="L69" s="46"/>
      <c r="M69" s="46"/>
      <c r="N69" s="46"/>
      <c r="O69" s="69"/>
    </row>
    <row r="70" spans="1:15" s="18" customFormat="1" outlineLevel="1">
      <c r="A70" s="4"/>
      <c r="B70" s="536" t="s">
        <v>489</v>
      </c>
      <c r="C70" s="819"/>
      <c r="D70" s="46"/>
      <c r="E70" s="46"/>
      <c r="F70" s="46"/>
      <c r="G70" s="46"/>
      <c r="H70" s="46"/>
      <c r="I70" s="46"/>
      <c r="J70" s="46"/>
      <c r="K70" s="46"/>
      <c r="L70" s="46"/>
      <c r="M70" s="46"/>
      <c r="N70" s="46"/>
      <c r="O70" s="69"/>
    </row>
    <row r="71" spans="1:15" s="18" customFormat="1">
      <c r="A71" s="4"/>
      <c r="B71" s="536" t="s">
        <v>512</v>
      </c>
      <c r="C71" s="822"/>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513</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21">
        <f>'2. LRAMVA Threshold'!L43</f>
        <v>0</v>
      </c>
      <c r="D74" s="46"/>
      <c r="E74" s="46"/>
      <c r="F74" s="46"/>
      <c r="G74" s="46"/>
      <c r="H74" s="46"/>
      <c r="I74" s="46"/>
      <c r="J74" s="46"/>
      <c r="K74" s="46"/>
      <c r="L74" s="46"/>
      <c r="M74" s="46"/>
      <c r="N74" s="46"/>
      <c r="O74" s="69"/>
    </row>
    <row r="75" spans="1:15" s="18" customFormat="1" outlineLevel="1">
      <c r="A75" s="4"/>
      <c r="B75" s="536" t="s">
        <v>510</v>
      </c>
      <c r="C75" s="819"/>
      <c r="D75" s="46"/>
      <c r="E75" s="46"/>
      <c r="F75" s="46"/>
      <c r="G75" s="46"/>
      <c r="H75" s="46"/>
      <c r="I75" s="46"/>
      <c r="J75" s="46"/>
      <c r="K75" s="46"/>
      <c r="L75" s="46"/>
      <c r="M75" s="46"/>
      <c r="N75" s="46"/>
      <c r="O75" s="69"/>
    </row>
    <row r="76" spans="1:15" s="18" customFormat="1" outlineLevel="1">
      <c r="A76" s="4"/>
      <c r="B76" s="536" t="s">
        <v>511</v>
      </c>
      <c r="C76" s="819"/>
      <c r="D76" s="46"/>
      <c r="E76" s="46"/>
      <c r="F76" s="46"/>
      <c r="G76" s="46"/>
      <c r="H76" s="46"/>
      <c r="I76" s="46"/>
      <c r="J76" s="46"/>
      <c r="K76" s="46"/>
      <c r="L76" s="46"/>
      <c r="M76" s="46"/>
      <c r="N76" s="46"/>
      <c r="O76" s="69"/>
    </row>
    <row r="77" spans="1:15" s="18" customFormat="1" outlineLevel="1">
      <c r="A77" s="4"/>
      <c r="B77" s="536" t="s">
        <v>489</v>
      </c>
      <c r="C77" s="819"/>
      <c r="D77" s="46"/>
      <c r="E77" s="46"/>
      <c r="F77" s="46"/>
      <c r="G77" s="46"/>
      <c r="H77" s="46"/>
      <c r="I77" s="46"/>
      <c r="J77" s="46"/>
      <c r="K77" s="46"/>
      <c r="L77" s="46"/>
      <c r="M77" s="46"/>
      <c r="N77" s="46"/>
      <c r="O77" s="69"/>
    </row>
    <row r="78" spans="1:15" s="18" customFormat="1">
      <c r="A78" s="4"/>
      <c r="B78" s="536" t="s">
        <v>512</v>
      </c>
      <c r="C78" s="822"/>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513</v>
      </c>
      <c r="C79" s="488"/>
      <c r="D79" s="71"/>
      <c r="E79" s="484">
        <f t="shared" ref="E79:M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ROUND(SUM(M78*N16+N78*N17)/12,4)</f>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21">
        <f>'2. LRAMVA Threshold'!M43</f>
        <v>0</v>
      </c>
      <c r="D81" s="46"/>
      <c r="E81" s="46"/>
      <c r="F81" s="46"/>
      <c r="G81" s="46"/>
      <c r="H81" s="46"/>
      <c r="I81" s="46"/>
      <c r="J81" s="46"/>
      <c r="K81" s="46"/>
      <c r="L81" s="46"/>
      <c r="M81" s="46"/>
      <c r="N81" s="46"/>
      <c r="O81" s="69"/>
    </row>
    <row r="82" spans="1:15" s="18" customFormat="1" outlineLevel="1">
      <c r="A82" s="4"/>
      <c r="B82" s="536" t="s">
        <v>510</v>
      </c>
      <c r="C82" s="819"/>
      <c r="D82" s="46"/>
      <c r="E82" s="46"/>
      <c r="F82" s="46"/>
      <c r="G82" s="46"/>
      <c r="H82" s="46"/>
      <c r="I82" s="46"/>
      <c r="J82" s="46"/>
      <c r="K82" s="46"/>
      <c r="L82" s="46"/>
      <c r="M82" s="46"/>
      <c r="N82" s="46"/>
      <c r="O82" s="69"/>
    </row>
    <row r="83" spans="1:15" s="18" customFormat="1" outlineLevel="1">
      <c r="A83" s="4"/>
      <c r="B83" s="536" t="s">
        <v>511</v>
      </c>
      <c r="C83" s="819"/>
      <c r="D83" s="46"/>
      <c r="E83" s="46"/>
      <c r="F83" s="46"/>
      <c r="G83" s="46"/>
      <c r="H83" s="46"/>
      <c r="I83" s="46"/>
      <c r="J83" s="46"/>
      <c r="K83" s="46"/>
      <c r="L83" s="46"/>
      <c r="M83" s="46"/>
      <c r="N83" s="46"/>
      <c r="O83" s="69"/>
    </row>
    <row r="84" spans="1:15" s="18" customFormat="1" outlineLevel="1">
      <c r="A84" s="4"/>
      <c r="B84" s="536" t="s">
        <v>489</v>
      </c>
      <c r="C84" s="819"/>
      <c r="D84" s="46"/>
      <c r="E84" s="46"/>
      <c r="F84" s="46"/>
      <c r="G84" s="46"/>
      <c r="H84" s="46"/>
      <c r="I84" s="46"/>
      <c r="J84" s="46"/>
      <c r="K84" s="46"/>
      <c r="L84" s="46"/>
      <c r="M84" s="46"/>
      <c r="N84" s="46"/>
      <c r="O84" s="69"/>
    </row>
    <row r="85" spans="1:15" s="18" customFormat="1">
      <c r="A85" s="4"/>
      <c r="B85" s="536" t="s">
        <v>512</v>
      </c>
      <c r="C85" s="822"/>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513</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21">
        <f>'2. LRAMVA Threshold'!N43</f>
        <v>0</v>
      </c>
      <c r="D88" s="46"/>
      <c r="E88" s="46"/>
      <c r="F88" s="46"/>
      <c r="G88" s="46"/>
      <c r="H88" s="46"/>
      <c r="I88" s="46"/>
      <c r="J88" s="46"/>
      <c r="K88" s="46"/>
      <c r="L88" s="46"/>
      <c r="M88" s="46"/>
      <c r="N88" s="46"/>
      <c r="O88" s="69"/>
    </row>
    <row r="89" spans="1:15" s="18" customFormat="1" outlineLevel="1">
      <c r="A89" s="4"/>
      <c r="B89" s="536" t="s">
        <v>510</v>
      </c>
      <c r="C89" s="819"/>
      <c r="D89" s="46"/>
      <c r="E89" s="46"/>
      <c r="F89" s="46"/>
      <c r="G89" s="46"/>
      <c r="H89" s="46"/>
      <c r="I89" s="46"/>
      <c r="J89" s="46"/>
      <c r="K89" s="46"/>
      <c r="L89" s="46"/>
      <c r="M89" s="46"/>
      <c r="N89" s="46"/>
      <c r="O89" s="69"/>
    </row>
    <row r="90" spans="1:15" s="18" customFormat="1" outlineLevel="1">
      <c r="A90" s="4"/>
      <c r="B90" s="536" t="s">
        <v>511</v>
      </c>
      <c r="C90" s="819"/>
      <c r="D90" s="46"/>
      <c r="E90" s="46"/>
      <c r="F90" s="46"/>
      <c r="G90" s="46"/>
      <c r="H90" s="46"/>
      <c r="I90" s="46"/>
      <c r="J90" s="46"/>
      <c r="K90" s="46"/>
      <c r="L90" s="46"/>
      <c r="M90" s="46"/>
      <c r="N90" s="46"/>
      <c r="O90" s="69"/>
    </row>
    <row r="91" spans="1:15" s="18" customFormat="1" outlineLevel="1">
      <c r="A91" s="4"/>
      <c r="B91" s="536" t="s">
        <v>489</v>
      </c>
      <c r="C91" s="819"/>
      <c r="D91" s="46"/>
      <c r="E91" s="46"/>
      <c r="F91" s="46"/>
      <c r="G91" s="46"/>
      <c r="H91" s="46"/>
      <c r="I91" s="46"/>
      <c r="J91" s="46"/>
      <c r="K91" s="46"/>
      <c r="L91" s="46"/>
      <c r="M91" s="46"/>
      <c r="N91" s="46"/>
      <c r="O91" s="69"/>
    </row>
    <row r="92" spans="1:15" s="18" customFormat="1">
      <c r="A92" s="4"/>
      <c r="B92" s="536" t="s">
        <v>512</v>
      </c>
      <c r="C92" s="822"/>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513</v>
      </c>
      <c r="C93" s="488"/>
      <c r="D93" s="71"/>
      <c r="E93" s="484">
        <f t="shared" ref="E93:M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ROUND(SUM(M92*N16+N92*N17)/12,4)</f>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21">
        <f>'2. LRAMVA Threshold'!O43</f>
        <v>0</v>
      </c>
      <c r="D95" s="46"/>
      <c r="E95" s="46"/>
      <c r="F95" s="46"/>
      <c r="G95" s="46"/>
      <c r="H95" s="46"/>
      <c r="I95" s="46"/>
      <c r="J95" s="46"/>
      <c r="K95" s="46"/>
      <c r="L95" s="46"/>
      <c r="M95" s="46"/>
      <c r="N95" s="46"/>
      <c r="O95" s="69"/>
    </row>
    <row r="96" spans="1:15" s="18" customFormat="1" outlineLevel="1">
      <c r="A96" s="4"/>
      <c r="B96" s="536" t="s">
        <v>510</v>
      </c>
      <c r="C96" s="819"/>
      <c r="D96" s="46"/>
      <c r="E96" s="46"/>
      <c r="F96" s="46"/>
      <c r="G96" s="46"/>
      <c r="H96" s="46"/>
      <c r="I96" s="46"/>
      <c r="J96" s="46"/>
      <c r="K96" s="46"/>
      <c r="L96" s="46"/>
      <c r="M96" s="46"/>
      <c r="N96" s="46"/>
      <c r="O96" s="69"/>
    </row>
    <row r="97" spans="1:15" s="18" customFormat="1" outlineLevel="1">
      <c r="A97" s="4"/>
      <c r="B97" s="536" t="s">
        <v>511</v>
      </c>
      <c r="C97" s="819"/>
      <c r="D97" s="46"/>
      <c r="E97" s="46"/>
      <c r="F97" s="46"/>
      <c r="G97" s="46"/>
      <c r="H97" s="46"/>
      <c r="I97" s="46"/>
      <c r="J97" s="46"/>
      <c r="K97" s="46"/>
      <c r="L97" s="46"/>
      <c r="M97" s="46"/>
      <c r="N97" s="46"/>
      <c r="O97" s="69"/>
    </row>
    <row r="98" spans="1:15" s="18" customFormat="1" outlineLevel="1">
      <c r="A98" s="4"/>
      <c r="B98" s="536" t="s">
        <v>489</v>
      </c>
      <c r="C98" s="819"/>
      <c r="D98" s="46"/>
      <c r="E98" s="46"/>
      <c r="F98" s="46"/>
      <c r="G98" s="46"/>
      <c r="H98" s="46"/>
      <c r="I98" s="46"/>
      <c r="J98" s="46"/>
      <c r="K98" s="46"/>
      <c r="L98" s="46"/>
      <c r="M98" s="46"/>
      <c r="N98" s="46"/>
      <c r="O98" s="69"/>
    </row>
    <row r="99" spans="1:15" s="18" customFormat="1">
      <c r="A99" s="4"/>
      <c r="B99" s="536" t="s">
        <v>512</v>
      </c>
      <c r="C99" s="822"/>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513</v>
      </c>
      <c r="C100" s="488"/>
      <c r="D100" s="71"/>
      <c r="E100" s="484">
        <f t="shared" ref="E100:M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ROUND(SUM(M99*N16+N99*N17)/12,4)</f>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21">
        <f>'2. LRAMVA Threshold'!P43</f>
        <v>0</v>
      </c>
      <c r="D102" s="46"/>
      <c r="E102" s="46"/>
      <c r="F102" s="46"/>
      <c r="G102" s="46"/>
      <c r="H102" s="46"/>
      <c r="I102" s="46"/>
      <c r="J102" s="46"/>
      <c r="K102" s="46"/>
      <c r="L102" s="46"/>
      <c r="M102" s="46"/>
      <c r="N102" s="46"/>
      <c r="O102" s="69"/>
    </row>
    <row r="103" spans="1:15" s="18" customFormat="1" outlineLevel="1">
      <c r="A103" s="4"/>
      <c r="B103" s="536" t="s">
        <v>510</v>
      </c>
      <c r="C103" s="819"/>
      <c r="D103" s="46"/>
      <c r="E103" s="46"/>
      <c r="F103" s="46"/>
      <c r="G103" s="46"/>
      <c r="H103" s="46"/>
      <c r="I103" s="46"/>
      <c r="J103" s="46"/>
      <c r="K103" s="46"/>
      <c r="L103" s="46"/>
      <c r="M103" s="46"/>
      <c r="N103" s="46"/>
      <c r="O103" s="69"/>
    </row>
    <row r="104" spans="1:15" s="18" customFormat="1" outlineLevel="1">
      <c r="A104" s="4"/>
      <c r="B104" s="536" t="s">
        <v>511</v>
      </c>
      <c r="C104" s="819"/>
      <c r="D104" s="46"/>
      <c r="E104" s="46"/>
      <c r="F104" s="46"/>
      <c r="G104" s="46"/>
      <c r="H104" s="46"/>
      <c r="I104" s="46"/>
      <c r="J104" s="46"/>
      <c r="K104" s="46"/>
      <c r="L104" s="46"/>
      <c r="M104" s="46"/>
      <c r="N104" s="46"/>
      <c r="O104" s="69"/>
    </row>
    <row r="105" spans="1:15" s="18" customFormat="1" outlineLevel="1">
      <c r="A105" s="4"/>
      <c r="B105" s="536" t="s">
        <v>489</v>
      </c>
      <c r="C105" s="819"/>
      <c r="D105" s="46"/>
      <c r="E105" s="46"/>
      <c r="F105" s="46"/>
      <c r="G105" s="46"/>
      <c r="H105" s="46"/>
      <c r="I105" s="46"/>
      <c r="J105" s="46"/>
      <c r="K105" s="46"/>
      <c r="L105" s="46"/>
      <c r="M105" s="46"/>
      <c r="N105" s="46"/>
      <c r="O105" s="69"/>
    </row>
    <row r="106" spans="1:15" s="18" customFormat="1">
      <c r="A106" s="4"/>
      <c r="B106" s="536" t="s">
        <v>512</v>
      </c>
      <c r="C106" s="822"/>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513</v>
      </c>
      <c r="C107" s="488"/>
      <c r="D107" s="71"/>
      <c r="E107" s="484">
        <f t="shared" ref="E107:M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ROUND(SUM(M106*N16+N106*N17)/12,4)</f>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21">
        <f>'2. LRAMVA Threshold'!Q43</f>
        <v>0</v>
      </c>
      <c r="D109" s="46"/>
      <c r="E109" s="46"/>
      <c r="F109" s="46"/>
      <c r="G109" s="46"/>
      <c r="H109" s="46"/>
      <c r="I109" s="46"/>
      <c r="J109" s="46"/>
      <c r="K109" s="46"/>
      <c r="L109" s="46"/>
      <c r="M109" s="46"/>
      <c r="N109" s="46"/>
      <c r="O109" s="69"/>
    </row>
    <row r="110" spans="1:15" s="18" customFormat="1" outlineLevel="1">
      <c r="A110" s="4"/>
      <c r="B110" s="536" t="s">
        <v>510</v>
      </c>
      <c r="C110" s="819"/>
      <c r="D110" s="46"/>
      <c r="E110" s="46"/>
      <c r="F110" s="46"/>
      <c r="G110" s="46"/>
      <c r="H110" s="46"/>
      <c r="I110" s="46"/>
      <c r="J110" s="46"/>
      <c r="K110" s="46"/>
      <c r="L110" s="46"/>
      <c r="M110" s="46"/>
      <c r="N110" s="46"/>
      <c r="O110" s="69"/>
    </row>
    <row r="111" spans="1:15" s="18" customFormat="1" outlineLevel="1">
      <c r="A111" s="4"/>
      <c r="B111" s="536" t="s">
        <v>511</v>
      </c>
      <c r="C111" s="819"/>
      <c r="D111" s="46"/>
      <c r="E111" s="46"/>
      <c r="F111" s="46"/>
      <c r="G111" s="46"/>
      <c r="H111" s="46"/>
      <c r="I111" s="46"/>
      <c r="J111" s="46"/>
      <c r="K111" s="46"/>
      <c r="L111" s="46"/>
      <c r="M111" s="46"/>
      <c r="N111" s="46"/>
      <c r="O111" s="69"/>
    </row>
    <row r="112" spans="1:15" s="18" customFormat="1" outlineLevel="1">
      <c r="A112" s="4"/>
      <c r="B112" s="536" t="s">
        <v>489</v>
      </c>
      <c r="C112" s="819"/>
      <c r="D112" s="46"/>
      <c r="E112" s="46"/>
      <c r="F112" s="46"/>
      <c r="G112" s="46"/>
      <c r="H112" s="46"/>
      <c r="I112" s="46"/>
      <c r="J112" s="46"/>
      <c r="K112" s="46"/>
      <c r="L112" s="46"/>
      <c r="M112" s="46"/>
      <c r="N112" s="46"/>
      <c r="O112" s="69"/>
    </row>
    <row r="113" spans="1:17" s="18" customFormat="1">
      <c r="A113" s="4"/>
      <c r="B113" s="536" t="s">
        <v>512</v>
      </c>
      <c r="C113" s="822"/>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513</v>
      </c>
      <c r="C114" s="488"/>
      <c r="D114" s="71"/>
      <c r="E114" s="484">
        <f t="shared" ref="E114:M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ROUND(SUM(M113*N16+N113*N17)/12,4)</f>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605</v>
      </c>
      <c r="C116" s="98"/>
      <c r="D116" s="499"/>
      <c r="E116" s="499"/>
      <c r="F116" s="499"/>
      <c r="G116" s="499"/>
      <c r="H116" s="499"/>
      <c r="I116" s="499"/>
      <c r="J116" s="499"/>
      <c r="K116" s="499"/>
      <c r="L116" s="499"/>
      <c r="M116" s="499"/>
      <c r="N116" s="499"/>
      <c r="O116" s="499"/>
    </row>
    <row r="119" spans="1:17" ht="15.75">
      <c r="B119" s="118" t="s">
        <v>483</v>
      </c>
      <c r="J119" s="18"/>
    </row>
    <row r="120" spans="1:17" s="14" customFormat="1" ht="75.75" customHeight="1">
      <c r="A120" s="72"/>
      <c r="B120" s="826" t="s">
        <v>662</v>
      </c>
      <c r="C120" s="826"/>
      <c r="D120" s="826"/>
      <c r="E120" s="826"/>
      <c r="F120" s="826"/>
      <c r="G120" s="826"/>
      <c r="H120" s="826"/>
      <c r="I120" s="826"/>
      <c r="J120" s="826"/>
      <c r="K120" s="826"/>
      <c r="L120" s="826"/>
      <c r="M120" s="826"/>
      <c r="N120" s="826"/>
      <c r="O120" s="826"/>
      <c r="P120" s="826"/>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&gt; 50 to 4,999 Kw</v>
      </c>
      <c r="F122" s="244" t="str">
        <f>'1.  LRAMVA Summary'!G52</f>
        <v>Street Lighting</v>
      </c>
      <c r="G122" s="244" t="str">
        <f>'1.  LRAMVA Summary'!H52</f>
        <v>Unmetered Scattered Load</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kWh</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0">HLOOKUP(B124,$E$15:$O$114,9,FALSE)</f>
        <v>1.03E-2</v>
      </c>
      <c r="D124" s="682">
        <f>HLOOKUP(B124,$E$15:$O$114,16,FALSE)</f>
        <v>8.0999999999999996E-3</v>
      </c>
      <c r="E124" s="683">
        <f>HLOOKUP(B124,$E$15:$O$114,23,FALSE)</f>
        <v>1.3703000000000001</v>
      </c>
      <c r="F124" s="682">
        <f>HLOOKUP(B124,$E$15:$O$114,30,FALSE)</f>
        <v>25.779399999999999</v>
      </c>
      <c r="G124" s="683">
        <f>HLOOKUP(B124,$E$15:$O$114,37,FALSE)</f>
        <v>8.2000000000000007E-3</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1.04E-2</v>
      </c>
      <c r="D125" s="685">
        <f>HLOOKUP(B125,$E$15:$O$114,16,FALSE)</f>
        <v>8.2000000000000007E-3</v>
      </c>
      <c r="E125" s="686">
        <f>HLOOKUP(B125,$E$15:$O$114,23,FALSE)</f>
        <v>1.3792</v>
      </c>
      <c r="F125" s="685">
        <f>HLOOKUP(B125,$E$15:$O$114,30,FALSE)</f>
        <v>25.946100000000001</v>
      </c>
      <c r="G125" s="686">
        <f>HLOOKUP(B125,$E$15:$O$114,37,FALSE)</f>
        <v>8.3000000000000001E-3</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1.0699999999999999E-2</v>
      </c>
      <c r="D126" s="685">
        <f t="shared" ref="D126:D133" si="32">HLOOKUP(B126,$E$15:$O$114,16,FALSE)</f>
        <v>8.0999999999999996E-3</v>
      </c>
      <c r="E126" s="686">
        <f t="shared" ref="E126:E133" si="33">HLOOKUP(B126,$E$15:$O$114,23,FALSE)</f>
        <v>1.3580000000000001</v>
      </c>
      <c r="F126" s="685">
        <f t="shared" ref="F126:F133" si="34">HLOOKUP(B126,$E$15:$O$114,30,FALSE)</f>
        <v>25.462800000000001</v>
      </c>
      <c r="G126" s="686">
        <f t="shared" ref="G126:G132" si="35">HLOOKUP(B126,$E$15:$O$114,37,FALSE)</f>
        <v>8.3999999999999995E-3</v>
      </c>
      <c r="H126" s="685">
        <f t="shared" ref="H126:H133" si="36">HLOOKUP(B126,$E$15:$O$114,44,FALSE)</f>
        <v>0</v>
      </c>
      <c r="I126" s="686">
        <f t="shared" ref="I126:I133" si="37">HLOOKUP(B126,$E$15:$O$114,51,FALSE)</f>
        <v>0</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1.14E-2</v>
      </c>
      <c r="D127" s="685">
        <f>HLOOKUP(B127,$E$15:$O$114,16,FALSE)</f>
        <v>7.9000000000000008E-3</v>
      </c>
      <c r="E127" s="686">
        <f>HLOOKUP(B127,$E$15:$O$114,23,FALSE)</f>
        <v>1.2937000000000001</v>
      </c>
      <c r="F127" s="685">
        <f>HLOOKUP(B127,$E$15:$O$114,30,FALSE)</f>
        <v>26.136399999999998</v>
      </c>
      <c r="G127" s="686">
        <f>HLOOKUP(B127,$E$15:$O$114,37,FALSE)</f>
        <v>8.5000000000000006E-3</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1.1599999999999999E-2</v>
      </c>
      <c r="D128" s="685">
        <f t="shared" si="32"/>
        <v>8.0000000000000002E-3</v>
      </c>
      <c r="E128" s="686">
        <f t="shared" si="33"/>
        <v>1.2978000000000001</v>
      </c>
      <c r="F128" s="685">
        <f t="shared" si="34"/>
        <v>27.266500000000001</v>
      </c>
      <c r="G128" s="686">
        <f t="shared" si="35"/>
        <v>8.6E-3</v>
      </c>
      <c r="H128" s="685">
        <f t="shared" si="36"/>
        <v>0</v>
      </c>
      <c r="I128" s="686">
        <f t="shared" si="37"/>
        <v>0</v>
      </c>
      <c r="J128" s="686">
        <f t="shared" si="38"/>
        <v>0</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684">
        <f t="shared" si="30"/>
        <v>9.7999999999999997E-3</v>
      </c>
      <c r="D129" s="685">
        <f t="shared" si="32"/>
        <v>8.0999999999999996E-3</v>
      </c>
      <c r="E129" s="686">
        <f t="shared" si="33"/>
        <v>1.3190999999999999</v>
      </c>
      <c r="F129" s="685">
        <f t="shared" si="34"/>
        <v>27.712199999999999</v>
      </c>
      <c r="G129" s="686">
        <f t="shared" si="35"/>
        <v>8.6999999999999994E-3</v>
      </c>
      <c r="H129" s="685">
        <f t="shared" si="36"/>
        <v>0</v>
      </c>
      <c r="I129" s="686">
        <f t="shared" si="37"/>
        <v>0</v>
      </c>
      <c r="J129" s="686">
        <f t="shared" si="38"/>
        <v>0</v>
      </c>
      <c r="K129" s="686">
        <f t="shared" si="39"/>
        <v>0</v>
      </c>
      <c r="L129" s="686">
        <f t="shared" si="43"/>
        <v>0</v>
      </c>
      <c r="M129" s="686">
        <f t="shared" si="40"/>
        <v>0</v>
      </c>
      <c r="N129" s="686">
        <f t="shared" si="41"/>
        <v>0</v>
      </c>
      <c r="O129" s="686">
        <f t="shared" si="42"/>
        <v>0</v>
      </c>
      <c r="P129" s="686">
        <f t="shared" si="31"/>
        <v>0</v>
      </c>
    </row>
    <row r="130" spans="2:16">
      <c r="B130" s="501">
        <v>2017</v>
      </c>
      <c r="C130" s="684">
        <f>HLOOKUP(B130,$E$15:$O$114,9,FALSE)</f>
        <v>7.0000000000000001E-3</v>
      </c>
      <c r="D130" s="685">
        <f t="shared" si="32"/>
        <v>8.2000000000000007E-3</v>
      </c>
      <c r="E130" s="686">
        <f t="shared" si="33"/>
        <v>1.341</v>
      </c>
      <c r="F130" s="685">
        <f t="shared" si="34"/>
        <v>28.1738</v>
      </c>
      <c r="G130" s="686">
        <f t="shared" si="35"/>
        <v>8.8999999999999999E-3</v>
      </c>
      <c r="H130" s="685">
        <f t="shared" si="36"/>
        <v>0</v>
      </c>
      <c r="I130" s="686">
        <f t="shared" si="37"/>
        <v>0</v>
      </c>
      <c r="J130" s="686">
        <f t="shared" si="38"/>
        <v>0</v>
      </c>
      <c r="K130" s="686">
        <f t="shared" si="39"/>
        <v>0</v>
      </c>
      <c r="L130" s="686">
        <f t="shared" si="43"/>
        <v>0</v>
      </c>
      <c r="M130" s="686">
        <f t="shared" si="40"/>
        <v>0</v>
      </c>
      <c r="N130" s="686">
        <f t="shared" si="41"/>
        <v>0</v>
      </c>
      <c r="O130" s="686">
        <f t="shared" si="42"/>
        <v>0</v>
      </c>
      <c r="P130" s="686">
        <f t="shared" si="31"/>
        <v>0</v>
      </c>
    </row>
    <row r="131" spans="2:16">
      <c r="B131" s="501">
        <v>2018</v>
      </c>
      <c r="C131" s="684">
        <f t="shared" ref="C131:C132" si="44">HLOOKUP(B131,$E$15:$O$114,9,FALSE)</f>
        <v>4.1000000000000003E-3</v>
      </c>
      <c r="D131" s="685">
        <f t="shared" si="32"/>
        <v>9.5999999999999992E-3</v>
      </c>
      <c r="E131" s="686">
        <f t="shared" si="33"/>
        <v>1.3166</v>
      </c>
      <c r="F131" s="685">
        <f t="shared" si="34"/>
        <v>16.7288</v>
      </c>
      <c r="G131" s="686">
        <f t="shared" si="35"/>
        <v>3.0000000000000001E-3</v>
      </c>
      <c r="H131" s="685">
        <f t="shared" si="36"/>
        <v>0</v>
      </c>
      <c r="I131" s="686">
        <f t="shared" si="37"/>
        <v>0</v>
      </c>
      <c r="J131" s="686">
        <f t="shared" si="38"/>
        <v>0</v>
      </c>
      <c r="K131" s="686">
        <f t="shared" si="39"/>
        <v>0</v>
      </c>
      <c r="L131" s="686">
        <f t="shared" si="43"/>
        <v>0</v>
      </c>
      <c r="M131" s="686">
        <f t="shared" si="40"/>
        <v>0</v>
      </c>
      <c r="N131" s="686">
        <f t="shared" si="41"/>
        <v>0</v>
      </c>
      <c r="O131" s="686">
        <f t="shared" si="42"/>
        <v>0</v>
      </c>
      <c r="P131" s="686">
        <f t="shared" si="31"/>
        <v>0</v>
      </c>
    </row>
    <row r="132" spans="2:16">
      <c r="B132" s="501">
        <v>2019</v>
      </c>
      <c r="C132" s="684">
        <f t="shared" si="44"/>
        <v>1.1000000000000001E-3</v>
      </c>
      <c r="D132" s="685">
        <f t="shared" si="32"/>
        <v>1.0200000000000001E-2</v>
      </c>
      <c r="E132" s="686">
        <f t="shared" si="33"/>
        <v>1.3112999999999999</v>
      </c>
      <c r="F132" s="685">
        <f t="shared" si="34"/>
        <v>10.972099999999999</v>
      </c>
      <c r="G132" s="686">
        <f t="shared" si="35"/>
        <v>0</v>
      </c>
      <c r="H132" s="685">
        <f t="shared" si="36"/>
        <v>0</v>
      </c>
      <c r="I132" s="686">
        <f t="shared" si="37"/>
        <v>0</v>
      </c>
      <c r="J132" s="686">
        <f t="shared" si="38"/>
        <v>0</v>
      </c>
      <c r="K132" s="686">
        <f t="shared" si="39"/>
        <v>0</v>
      </c>
      <c r="L132" s="686">
        <f t="shared" si="43"/>
        <v>0</v>
      </c>
      <c r="M132" s="686">
        <f t="shared" si="40"/>
        <v>0</v>
      </c>
      <c r="N132" s="686">
        <f t="shared" si="41"/>
        <v>0</v>
      </c>
      <c r="O132" s="686">
        <f t="shared" si="42"/>
        <v>0</v>
      </c>
      <c r="P132" s="686">
        <f t="shared" si="31"/>
        <v>0</v>
      </c>
    </row>
    <row r="133" spans="2:16">
      <c r="B133" s="502">
        <v>2020</v>
      </c>
      <c r="C133" s="687">
        <f>HLOOKUP(B133,$E$15:$O$114,9,FALSE)</f>
        <v>0</v>
      </c>
      <c r="D133" s="688">
        <f t="shared" si="32"/>
        <v>1.03E-2</v>
      </c>
      <c r="E133" s="689">
        <f t="shared" si="33"/>
        <v>1.3313999999999999</v>
      </c>
      <c r="F133" s="688">
        <f t="shared" si="34"/>
        <v>11.1167</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621</v>
      </c>
      <c r="C134" s="598"/>
      <c r="D134" s="599"/>
      <c r="E134" s="600"/>
      <c r="F134" s="599"/>
      <c r="G134" s="599"/>
      <c r="H134" s="599"/>
      <c r="I134" s="599"/>
      <c r="J134" s="599"/>
      <c r="K134" s="599"/>
      <c r="L134" s="599"/>
      <c r="M134" s="599"/>
      <c r="N134" s="599"/>
      <c r="O134" s="599"/>
      <c r="P134" s="599"/>
    </row>
    <row r="136" spans="2:16">
      <c r="B136" s="592" t="s">
        <v>525</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32"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topLeftCell="A325" zoomScale="60" zoomScaleNormal="60" zoomScaleSheetLayoutView="80" zoomScalePageLayoutView="85" workbookViewId="0">
      <selection activeCell="D412" sqref="D412"/>
    </sheetView>
  </sheetViews>
  <sheetFormatPr defaultColWidth="9" defaultRowHeight="14.25" outlineLevelRow="1" outlineLevelCol="1"/>
  <cols>
    <col min="1" max="1" width="4.5703125" style="509" customWidth="1"/>
    <col min="2" max="2" width="43.5703125" style="254" customWidth="1"/>
    <col min="3" max="3" width="14" style="254" customWidth="1"/>
    <col min="4" max="4" width="18" style="253" customWidth="1"/>
    <col min="5" max="8" width="10.42578125" style="253" customWidth="1" outlineLevel="1"/>
    <col min="9" max="13" width="9" style="253"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40"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40"/>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23" t="s">
        <v>550</v>
      </c>
      <c r="D5" s="824"/>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40" t="s">
        <v>504</v>
      </c>
      <c r="C7" s="839" t="s">
        <v>622</v>
      </c>
      <c r="D7" s="839"/>
      <c r="E7" s="839"/>
      <c r="F7" s="839"/>
      <c r="G7" s="839"/>
      <c r="H7" s="839"/>
      <c r="I7" s="839"/>
      <c r="J7" s="839"/>
      <c r="K7" s="839"/>
      <c r="L7" s="839"/>
      <c r="M7" s="839"/>
      <c r="N7" s="839"/>
      <c r="O7" s="839"/>
      <c r="P7" s="839"/>
      <c r="Q7" s="839"/>
      <c r="R7" s="839"/>
      <c r="S7" s="839"/>
      <c r="T7" s="839"/>
      <c r="U7" s="839"/>
      <c r="V7" s="839"/>
      <c r="W7" s="839"/>
      <c r="X7" s="839"/>
      <c r="Y7" s="606"/>
      <c r="Z7" s="606"/>
      <c r="AA7" s="606"/>
      <c r="AB7" s="606"/>
      <c r="AC7" s="606"/>
      <c r="AD7" s="606"/>
      <c r="AE7" s="270"/>
      <c r="AF7" s="270"/>
      <c r="AG7" s="270"/>
      <c r="AH7" s="270"/>
      <c r="AI7" s="270"/>
      <c r="AJ7" s="270"/>
      <c r="AK7" s="270"/>
      <c r="AL7" s="270"/>
    </row>
    <row r="8" spans="1:39" s="271" customFormat="1" ht="58.5" customHeight="1">
      <c r="A8" s="509"/>
      <c r="B8" s="840"/>
      <c r="C8" s="839" t="s">
        <v>563</v>
      </c>
      <c r="D8" s="839"/>
      <c r="E8" s="839"/>
      <c r="F8" s="839"/>
      <c r="G8" s="839"/>
      <c r="H8" s="839"/>
      <c r="I8" s="839"/>
      <c r="J8" s="839"/>
      <c r="K8" s="839"/>
      <c r="L8" s="839"/>
      <c r="M8" s="839"/>
      <c r="N8" s="839"/>
      <c r="O8" s="839"/>
      <c r="P8" s="839"/>
      <c r="Q8" s="839"/>
      <c r="R8" s="839"/>
      <c r="S8" s="839"/>
      <c r="T8" s="839"/>
      <c r="U8" s="839"/>
      <c r="V8" s="839"/>
      <c r="W8" s="839"/>
      <c r="X8" s="839"/>
      <c r="Y8" s="606"/>
      <c r="Z8" s="606"/>
      <c r="AA8" s="606"/>
      <c r="AB8" s="606"/>
      <c r="AC8" s="606"/>
      <c r="AD8" s="606"/>
      <c r="AE8" s="272"/>
      <c r="AF8" s="255"/>
      <c r="AG8" s="255"/>
      <c r="AH8" s="255"/>
      <c r="AI8" s="255"/>
      <c r="AJ8" s="255"/>
      <c r="AK8" s="255"/>
      <c r="AL8" s="255"/>
      <c r="AM8" s="256"/>
    </row>
    <row r="9" spans="1:39" s="271" customFormat="1" ht="57.75" customHeight="1">
      <c r="A9" s="509"/>
      <c r="B9" s="273"/>
      <c r="C9" s="839" t="s">
        <v>562</v>
      </c>
      <c r="D9" s="839"/>
      <c r="E9" s="839"/>
      <c r="F9" s="839"/>
      <c r="G9" s="839"/>
      <c r="H9" s="839"/>
      <c r="I9" s="839"/>
      <c r="J9" s="839"/>
      <c r="K9" s="839"/>
      <c r="L9" s="839"/>
      <c r="M9" s="839"/>
      <c r="N9" s="839"/>
      <c r="O9" s="839"/>
      <c r="P9" s="839"/>
      <c r="Q9" s="839"/>
      <c r="R9" s="839"/>
      <c r="S9" s="839"/>
      <c r="T9" s="839"/>
      <c r="U9" s="839"/>
      <c r="V9" s="839"/>
      <c r="W9" s="839"/>
      <c r="X9" s="839"/>
      <c r="Y9" s="606"/>
      <c r="Z9" s="606"/>
      <c r="AA9" s="606"/>
      <c r="AB9" s="606"/>
      <c r="AC9" s="606"/>
      <c r="AD9" s="606"/>
      <c r="AE9" s="272"/>
      <c r="AF9" s="255"/>
      <c r="AG9" s="255"/>
      <c r="AH9" s="255"/>
      <c r="AI9" s="255"/>
      <c r="AJ9" s="255"/>
      <c r="AK9" s="255"/>
      <c r="AL9" s="255"/>
      <c r="AM9" s="256"/>
    </row>
    <row r="10" spans="1:39" ht="41.25" customHeight="1">
      <c r="B10" s="275"/>
      <c r="C10" s="839" t="s">
        <v>624</v>
      </c>
      <c r="D10" s="839"/>
      <c r="E10" s="839"/>
      <c r="F10" s="839"/>
      <c r="G10" s="839"/>
      <c r="H10" s="839"/>
      <c r="I10" s="839"/>
      <c r="J10" s="839"/>
      <c r="K10" s="839"/>
      <c r="L10" s="839"/>
      <c r="M10" s="839"/>
      <c r="N10" s="839"/>
      <c r="O10" s="839"/>
      <c r="P10" s="839"/>
      <c r="Q10" s="839"/>
      <c r="R10" s="839"/>
      <c r="S10" s="839"/>
      <c r="T10" s="839"/>
      <c r="U10" s="839"/>
      <c r="V10" s="839"/>
      <c r="W10" s="839"/>
      <c r="X10" s="839"/>
      <c r="Y10" s="606"/>
      <c r="Z10" s="606"/>
      <c r="AA10" s="606"/>
      <c r="AB10" s="606"/>
      <c r="AC10" s="606"/>
      <c r="AD10" s="606"/>
      <c r="AE10" s="272"/>
      <c r="AF10" s="276"/>
      <c r="AG10" s="276"/>
      <c r="AH10" s="276"/>
      <c r="AI10" s="276"/>
      <c r="AJ10" s="276"/>
      <c r="AK10" s="276"/>
      <c r="AL10" s="276"/>
    </row>
    <row r="11" spans="1:39" ht="53.25" customHeight="1">
      <c r="C11" s="839" t="s">
        <v>611</v>
      </c>
      <c r="D11" s="839"/>
      <c r="E11" s="839"/>
      <c r="F11" s="839"/>
      <c r="G11" s="839"/>
      <c r="H11" s="839"/>
      <c r="I11" s="839"/>
      <c r="J11" s="839"/>
      <c r="K11" s="839"/>
      <c r="L11" s="839"/>
      <c r="M11" s="839"/>
      <c r="N11" s="839"/>
      <c r="O11" s="839"/>
      <c r="P11" s="839"/>
      <c r="Q11" s="839"/>
      <c r="R11" s="839"/>
      <c r="S11" s="839"/>
      <c r="T11" s="839"/>
      <c r="U11" s="839"/>
      <c r="V11" s="839"/>
      <c r="W11" s="839"/>
      <c r="X11" s="839"/>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40" t="s">
        <v>526</v>
      </c>
      <c r="C13" s="591" t="s">
        <v>521</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40"/>
      <c r="C14" s="591" t="s">
        <v>522</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523</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524</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30" t="s">
        <v>211</v>
      </c>
      <c r="C19" s="832" t="s">
        <v>33</v>
      </c>
      <c r="D19" s="284" t="s">
        <v>421</v>
      </c>
      <c r="E19" s="834" t="s">
        <v>209</v>
      </c>
      <c r="F19" s="835"/>
      <c r="G19" s="835"/>
      <c r="H19" s="835"/>
      <c r="I19" s="835"/>
      <c r="J19" s="835"/>
      <c r="K19" s="835"/>
      <c r="L19" s="835"/>
      <c r="M19" s="836"/>
      <c r="N19" s="837" t="s">
        <v>213</v>
      </c>
      <c r="O19" s="284" t="s">
        <v>422</v>
      </c>
      <c r="P19" s="834" t="s">
        <v>212</v>
      </c>
      <c r="Q19" s="835"/>
      <c r="R19" s="835"/>
      <c r="S19" s="835"/>
      <c r="T19" s="835"/>
      <c r="U19" s="835"/>
      <c r="V19" s="835"/>
      <c r="W19" s="835"/>
      <c r="X19" s="836"/>
      <c r="Y19" s="827" t="s">
        <v>243</v>
      </c>
      <c r="Z19" s="828"/>
      <c r="AA19" s="828"/>
      <c r="AB19" s="828"/>
      <c r="AC19" s="828"/>
      <c r="AD19" s="828"/>
      <c r="AE19" s="828"/>
      <c r="AF19" s="828"/>
      <c r="AG19" s="828"/>
      <c r="AH19" s="828"/>
      <c r="AI19" s="828"/>
      <c r="AJ19" s="828"/>
      <c r="AK19" s="828"/>
      <c r="AL19" s="828"/>
      <c r="AM19" s="829"/>
    </row>
    <row r="20" spans="1:39" s="283" customFormat="1" ht="59.25" customHeight="1">
      <c r="A20" s="509"/>
      <c r="B20" s="831"/>
      <c r="C20" s="833"/>
      <c r="D20" s="285">
        <v>2011</v>
      </c>
      <c r="E20" s="285">
        <v>2012</v>
      </c>
      <c r="F20" s="285">
        <v>2013</v>
      </c>
      <c r="G20" s="285">
        <v>2014</v>
      </c>
      <c r="H20" s="285">
        <v>2015</v>
      </c>
      <c r="I20" s="285">
        <v>2016</v>
      </c>
      <c r="J20" s="285">
        <v>2017</v>
      </c>
      <c r="K20" s="285">
        <v>2018</v>
      </c>
      <c r="L20" s="285">
        <v>2019</v>
      </c>
      <c r="M20" s="285">
        <v>2020</v>
      </c>
      <c r="N20" s="838"/>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&gt; 50 to 4,999 Kw</v>
      </c>
      <c r="AB20" s="286" t="str">
        <f>'1.  LRAMVA Summary'!G52</f>
        <v>Street Lighting</v>
      </c>
      <c r="AC20" s="286" t="str">
        <f>'1.  LRAMVA Summary'!H52</f>
        <v>Unmetered Scattered Load</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kWh</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v>13344</v>
      </c>
      <c r="E22" s="295">
        <v>13343.589992032805</v>
      </c>
      <c r="F22" s="295">
        <v>13343.589992032805</v>
      </c>
      <c r="G22" s="295">
        <v>13141.661322574084</v>
      </c>
      <c r="H22" s="295">
        <v>10116.675836750601</v>
      </c>
      <c r="I22" s="295">
        <v>0</v>
      </c>
      <c r="J22" s="295">
        <v>0</v>
      </c>
      <c r="K22" s="295">
        <v>0</v>
      </c>
      <c r="L22" s="295">
        <v>0</v>
      </c>
      <c r="M22" s="295">
        <v>0</v>
      </c>
      <c r="N22" s="291"/>
      <c r="O22" s="295">
        <v>2</v>
      </c>
      <c r="P22" s="295">
        <v>2.0788510457420246</v>
      </c>
      <c r="Q22" s="295">
        <v>2.0788510457420246</v>
      </c>
      <c r="R22" s="295">
        <v>1.853044312366948</v>
      </c>
      <c r="S22" s="295">
        <v>1.3301377402162864</v>
      </c>
      <c r="T22" s="295">
        <v>0</v>
      </c>
      <c r="U22" s="295">
        <v>0</v>
      </c>
      <c r="V22" s="295">
        <v>0</v>
      </c>
      <c r="W22" s="295">
        <v>0</v>
      </c>
      <c r="X22" s="295">
        <v>0</v>
      </c>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v>113</v>
      </c>
      <c r="E25" s="295">
        <v>112.92648344430117</v>
      </c>
      <c r="F25" s="295">
        <v>112.92648344430117</v>
      </c>
      <c r="G25" s="295">
        <v>47.860878296941074</v>
      </c>
      <c r="H25" s="295">
        <v>0</v>
      </c>
      <c r="I25" s="295">
        <v>0</v>
      </c>
      <c r="J25" s="295">
        <v>0</v>
      </c>
      <c r="K25" s="295">
        <v>0</v>
      </c>
      <c r="L25" s="295">
        <v>0</v>
      </c>
      <c r="M25" s="295">
        <v>0</v>
      </c>
      <c r="N25" s="291"/>
      <c r="O25" s="295"/>
      <c r="P25" s="295"/>
      <c r="Q25" s="295"/>
      <c r="R25" s="295"/>
      <c r="S25" s="295"/>
      <c r="T25" s="295"/>
      <c r="U25" s="295"/>
      <c r="V25" s="295"/>
      <c r="W25" s="295"/>
      <c r="X25" s="295"/>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v>1408</v>
      </c>
      <c r="E28" s="295">
        <v>1408.0164354835238</v>
      </c>
      <c r="F28" s="295">
        <v>1408.0164354835238</v>
      </c>
      <c r="G28" s="295">
        <v>1408.0164354835238</v>
      </c>
      <c r="H28" s="295">
        <v>1408.0164354835238</v>
      </c>
      <c r="I28" s="295">
        <v>1408.0164354835238</v>
      </c>
      <c r="J28" s="295">
        <v>1408.0164354835238</v>
      </c>
      <c r="K28" s="295">
        <v>1408.0164354835238</v>
      </c>
      <c r="L28" s="295">
        <v>1408.0164354835238</v>
      </c>
      <c r="M28" s="295">
        <v>1408.0164354835238</v>
      </c>
      <c r="N28" s="291"/>
      <c r="O28" s="295">
        <v>1</v>
      </c>
      <c r="P28" s="295">
        <v>0.71595642664905335</v>
      </c>
      <c r="Q28" s="295">
        <v>0.71595642664905335</v>
      </c>
      <c r="R28" s="295">
        <v>0.71595642664905335</v>
      </c>
      <c r="S28" s="295">
        <v>0.71595642664905335</v>
      </c>
      <c r="T28" s="295">
        <v>0.71595642664905335</v>
      </c>
      <c r="U28" s="295">
        <v>0.71595642664905335</v>
      </c>
      <c r="V28" s="295">
        <v>0.71595642664905335</v>
      </c>
      <c r="W28" s="295">
        <v>0.71595642664905335</v>
      </c>
      <c r="X28" s="295">
        <v>0.71595642664905335</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295">
        <v>-146</v>
      </c>
      <c r="E29" s="295">
        <v>-145.74320761595263</v>
      </c>
      <c r="F29" s="295">
        <v>-145.74320761595263</v>
      </c>
      <c r="G29" s="295">
        <v>-145.74320761595263</v>
      </c>
      <c r="H29" s="295">
        <v>-145.74320761595263</v>
      </c>
      <c r="I29" s="295">
        <v>-145.74320761595263</v>
      </c>
      <c r="J29" s="295">
        <v>-145.74320761595263</v>
      </c>
      <c r="K29" s="295">
        <v>-145.74320761595263</v>
      </c>
      <c r="L29" s="295">
        <v>-145.74320761595263</v>
      </c>
      <c r="M29" s="295">
        <v>-145.74320761595263</v>
      </c>
      <c r="N29" s="468"/>
      <c r="O29" s="295"/>
      <c r="P29" s="295"/>
      <c r="Q29" s="295"/>
      <c r="R29" s="295"/>
      <c r="S29" s="295"/>
      <c r="T29" s="295"/>
      <c r="U29" s="295"/>
      <c r="V29" s="295"/>
      <c r="W29" s="295"/>
      <c r="X29" s="295"/>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v>15771</v>
      </c>
      <c r="E31" s="295">
        <v>15770.737320741542</v>
      </c>
      <c r="F31" s="295">
        <v>15770.737320741542</v>
      </c>
      <c r="G31" s="295">
        <v>15770.737320741542</v>
      </c>
      <c r="H31" s="295">
        <v>14518.895693484235</v>
      </c>
      <c r="I31" s="295">
        <v>13151.31144696384</v>
      </c>
      <c r="J31" s="295">
        <v>10316.066042429868</v>
      </c>
      <c r="K31" s="295">
        <v>10250.11172090342</v>
      </c>
      <c r="L31" s="295">
        <v>12869.537594681124</v>
      </c>
      <c r="M31" s="295">
        <v>5007.5770889573914</v>
      </c>
      <c r="N31" s="291"/>
      <c r="O31" s="295">
        <v>1</v>
      </c>
      <c r="P31" s="295">
        <v>0.96713611739315808</v>
      </c>
      <c r="Q31" s="295">
        <v>0.96713611739315808</v>
      </c>
      <c r="R31" s="295">
        <v>0.96713611739315808</v>
      </c>
      <c r="S31" s="295">
        <v>0.90917215698942377</v>
      </c>
      <c r="T31" s="295">
        <v>0.84584897186116192</v>
      </c>
      <c r="U31" s="295">
        <v>0.71456874536530879</v>
      </c>
      <c r="V31" s="295">
        <v>0.70703971322758641</v>
      </c>
      <c r="W31" s="295">
        <v>0.82832685875958245</v>
      </c>
      <c r="X31" s="295">
        <v>0.46429489375142036</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295">
        <v>232</v>
      </c>
      <c r="E32" s="295">
        <v>231.689431189977</v>
      </c>
      <c r="F32" s="295">
        <v>231.689431189977</v>
      </c>
      <c r="G32" s="295">
        <v>231.689431189977</v>
      </c>
      <c r="H32" s="295">
        <v>231.689431189977</v>
      </c>
      <c r="I32" s="295">
        <v>211.69017996293795</v>
      </c>
      <c r="J32" s="295">
        <v>129.87009539698573</v>
      </c>
      <c r="K32" s="295">
        <v>129.69327415964941</v>
      </c>
      <c r="L32" s="295">
        <v>129.69327415964941</v>
      </c>
      <c r="M32" s="295">
        <v>45.939255370185691</v>
      </c>
      <c r="N32" s="468"/>
      <c r="O32" s="295"/>
      <c r="P32" s="295"/>
      <c r="Q32" s="295"/>
      <c r="R32" s="295"/>
      <c r="S32" s="295"/>
      <c r="T32" s="295"/>
      <c r="U32" s="295"/>
      <c r="V32" s="295"/>
      <c r="W32" s="295"/>
      <c r="X32" s="295"/>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v>24700</v>
      </c>
      <c r="E34" s="295">
        <v>24700.304699847838</v>
      </c>
      <c r="F34" s="295">
        <v>24700.304699847838</v>
      </c>
      <c r="G34" s="295">
        <v>24700.304699847838</v>
      </c>
      <c r="H34" s="295">
        <v>22574.25944631996</v>
      </c>
      <c r="I34" s="295">
        <v>20251.644562131762</v>
      </c>
      <c r="J34" s="295">
        <v>15268.448989731694</v>
      </c>
      <c r="K34" s="295">
        <v>15212.750299970754</v>
      </c>
      <c r="L34" s="295">
        <v>19661.410437686831</v>
      </c>
      <c r="M34" s="295">
        <v>6309.1752565971346</v>
      </c>
      <c r="N34" s="291"/>
      <c r="O34" s="295">
        <v>1</v>
      </c>
      <c r="P34" s="295">
        <v>1.4132902044704729</v>
      </c>
      <c r="Q34" s="295">
        <v>1.4132902044704729</v>
      </c>
      <c r="R34" s="295">
        <v>1.4132902044704729</v>
      </c>
      <c r="S34" s="295">
        <v>1.314848037179684</v>
      </c>
      <c r="T34" s="295">
        <v>1.2073041160886684</v>
      </c>
      <c r="U34" s="295">
        <v>0.97656746014641405</v>
      </c>
      <c r="V34" s="295">
        <v>0.9702091622284984</v>
      </c>
      <c r="W34" s="295">
        <v>1.1761952506103031</v>
      </c>
      <c r="X34" s="295">
        <v>0.55794737125698979</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295">
        <v>1835</v>
      </c>
      <c r="E35" s="295">
        <v>1835.1501569101656</v>
      </c>
      <c r="F35" s="295">
        <v>1835.1501569101656</v>
      </c>
      <c r="G35" s="295">
        <v>1835.1501569101656</v>
      </c>
      <c r="H35" s="295">
        <v>1835.1501569101656</v>
      </c>
      <c r="I35" s="295">
        <v>1667.6254725204228</v>
      </c>
      <c r="J35" s="295">
        <v>900.33290790587284</v>
      </c>
      <c r="K35" s="295">
        <v>900.14948783191562</v>
      </c>
      <c r="L35" s="295">
        <v>900.14948783191562</v>
      </c>
      <c r="M35" s="295">
        <v>198.57994381280255</v>
      </c>
      <c r="N35" s="468"/>
      <c r="O35" s="295"/>
      <c r="P35" s="295"/>
      <c r="Q35" s="295"/>
      <c r="R35" s="295"/>
      <c r="S35" s="295"/>
      <c r="T35" s="295"/>
      <c r="U35" s="295"/>
      <c r="V35" s="295"/>
      <c r="W35" s="295"/>
      <c r="X35" s="295"/>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v>5986</v>
      </c>
      <c r="E53" s="295">
        <v>5986.3738864668394</v>
      </c>
      <c r="F53" s="295">
        <v>5986.3738864668394</v>
      </c>
      <c r="G53" s="295">
        <v>5986.3738864668394</v>
      </c>
      <c r="H53" s="295">
        <v>5986.3738864668394</v>
      </c>
      <c r="I53" s="295">
        <v>5986.3738864668394</v>
      </c>
      <c r="J53" s="295">
        <v>927.78337474374803</v>
      </c>
      <c r="K53" s="295">
        <v>927.78337474374803</v>
      </c>
      <c r="L53" s="295">
        <v>927.78337474374803</v>
      </c>
      <c r="M53" s="295">
        <v>927.78337474374803</v>
      </c>
      <c r="N53" s="295">
        <v>12</v>
      </c>
      <c r="O53" s="295">
        <v>2</v>
      </c>
      <c r="P53" s="295">
        <v>2.4160712191013309</v>
      </c>
      <c r="Q53" s="295">
        <v>2.4160712191013309</v>
      </c>
      <c r="R53" s="295">
        <v>2.4160712191013309</v>
      </c>
      <c r="S53" s="295">
        <v>2.4160712191013309</v>
      </c>
      <c r="T53" s="295">
        <v>2.4160712191013309</v>
      </c>
      <c r="U53" s="295">
        <v>0.37445071349925246</v>
      </c>
      <c r="V53" s="295">
        <v>0.37445071349925246</v>
      </c>
      <c r="W53" s="295">
        <v>0.37445071349925246</v>
      </c>
      <c r="X53" s="295">
        <v>0.37445071349925246</v>
      </c>
      <c r="Y53" s="415"/>
      <c r="Z53" s="415">
        <v>1</v>
      </c>
      <c r="AA53" s="415"/>
      <c r="AB53" s="415"/>
      <c r="AC53" s="415"/>
      <c r="AD53" s="415"/>
      <c r="AE53" s="415"/>
      <c r="AF53" s="415"/>
      <c r="AG53" s="415"/>
      <c r="AH53" s="415"/>
      <c r="AI53" s="415"/>
      <c r="AJ53" s="415"/>
      <c r="AK53" s="415"/>
      <c r="AL53" s="415"/>
      <c r="AM53" s="296">
        <f>SUM(Y53:AL53)</f>
        <v>1</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v>174</v>
      </c>
      <c r="E105" s="295">
        <v>174.09298651494277</v>
      </c>
      <c r="F105" s="295">
        <v>174.09298651494277</v>
      </c>
      <c r="G105" s="295">
        <v>174.09298651494277</v>
      </c>
      <c r="H105" s="295">
        <v>174.09298651494277</v>
      </c>
      <c r="I105" s="295">
        <v>174.09298651494277</v>
      </c>
      <c r="J105" s="295">
        <v>174.09298651494277</v>
      </c>
      <c r="K105" s="295">
        <v>174.09298651494277</v>
      </c>
      <c r="L105" s="295">
        <v>174.09298651494277</v>
      </c>
      <c r="M105" s="295">
        <v>174.09298651494277</v>
      </c>
      <c r="N105" s="295">
        <v>12</v>
      </c>
      <c r="O105" s="295"/>
      <c r="P105" s="295"/>
      <c r="Q105" s="295"/>
      <c r="R105" s="295"/>
      <c r="S105" s="295"/>
      <c r="T105" s="295"/>
      <c r="U105" s="295"/>
      <c r="V105" s="295"/>
      <c r="W105" s="295"/>
      <c r="X105" s="295"/>
      <c r="Y105" s="410"/>
      <c r="Z105" s="410"/>
      <c r="AA105" s="410">
        <v>1</v>
      </c>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1</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63417</v>
      </c>
      <c r="E127" s="328"/>
      <c r="F127" s="328"/>
      <c r="G127" s="328"/>
      <c r="H127" s="328"/>
      <c r="I127" s="328"/>
      <c r="J127" s="328"/>
      <c r="K127" s="328"/>
      <c r="L127" s="328"/>
      <c r="M127" s="328"/>
      <c r="N127" s="328"/>
      <c r="O127" s="328">
        <f>SUM(O22:O125)</f>
        <v>7</v>
      </c>
      <c r="P127" s="328"/>
      <c r="Q127" s="328"/>
      <c r="R127" s="328"/>
      <c r="S127" s="328"/>
      <c r="T127" s="328"/>
      <c r="U127" s="328"/>
      <c r="V127" s="328"/>
      <c r="W127" s="328"/>
      <c r="X127" s="328"/>
      <c r="Y127" s="329">
        <f>IF(Y21="kWh",SUMPRODUCT(D22:D125,Y22:Y125))</f>
        <v>57257</v>
      </c>
      <c r="Z127" s="329">
        <f>IF(Z21="kWh",SUMPRODUCT(D22:D125,Z22:Z125))</f>
        <v>5986</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1.03E-2</v>
      </c>
      <c r="Z130" s="341">
        <f>HLOOKUP(Z$20,'3.  Distribution Rates'!$C$122:$P$133,3,FALSE)</f>
        <v>8.0999999999999996E-3</v>
      </c>
      <c r="AA130" s="341">
        <f>HLOOKUP(AA$20,'3.  Distribution Rates'!$C$122:$P$133,3,FALSE)</f>
        <v>1.3703000000000001</v>
      </c>
      <c r="AB130" s="341">
        <f>HLOOKUP(AB$20,'3.  Distribution Rates'!$C$122:$P$133,3,FALSE)</f>
        <v>25.779399999999999</v>
      </c>
      <c r="AC130" s="341">
        <f>HLOOKUP(AC$20,'3.  Distribution Rates'!$C$122:$P$133,3,FALSE)</f>
        <v>8.2000000000000007E-3</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589.74710000000005</v>
      </c>
      <c r="Z131" s="346">
        <f t="shared" si="33"/>
        <v>48.486599999999996</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638.2337</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638.2337</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57256.671312034203</v>
      </c>
      <c r="Z135" s="291">
        <f>SUMPRODUCT(E22:E125,Z22:Z125)</f>
        <v>5986.3738864668394</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57256.671312034203</v>
      </c>
      <c r="Z136" s="291">
        <f>SUMPRODUCT(F22:F125,Z22:Z125)</f>
        <v>5986.3738864668394</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56989.677037428119</v>
      </c>
      <c r="Z137" s="291">
        <f>SUMPRODUCT(G22:G125,Z22:Z125)</f>
        <v>5986.3738864668394</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50538.943792522514</v>
      </c>
      <c r="Z138" s="291">
        <f>SUMPRODUCT(H22:H125,Z22:Z125)</f>
        <v>5986.3738864668394</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36544.54488944653</v>
      </c>
      <c r="Z139" s="291">
        <f>SUMPRODUCT(I22:I125,Z22:Z125)</f>
        <v>5986.3738864668394</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27876.991263331987</v>
      </c>
      <c r="Z140" s="291">
        <f>SUMPRODUCT(J22:J125,Z22:Z125)</f>
        <v>927.78337474374803</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27754.978010733314</v>
      </c>
      <c r="Z141" s="291">
        <f>SUMPRODUCT(K22:K125,Z22:Z125)</f>
        <v>927.78337474374803</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34823.064022227089</v>
      </c>
      <c r="Z142" s="291">
        <f>SUMPRODUCT(L22:L125,Z22:Z125)</f>
        <v>927.78337474374803</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12823.544772605086</v>
      </c>
      <c r="Z143" s="326">
        <f>SUMPRODUCT(M22:M125,Z22:Z125)</f>
        <v>927.78337474374803</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581</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90" t="s">
        <v>525</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30" t="s">
        <v>211</v>
      </c>
      <c r="C147" s="832" t="s">
        <v>33</v>
      </c>
      <c r="D147" s="284" t="s">
        <v>421</v>
      </c>
      <c r="E147" s="834" t="s">
        <v>209</v>
      </c>
      <c r="F147" s="835"/>
      <c r="G147" s="835"/>
      <c r="H147" s="835"/>
      <c r="I147" s="835"/>
      <c r="J147" s="835"/>
      <c r="K147" s="835"/>
      <c r="L147" s="835"/>
      <c r="M147" s="836"/>
      <c r="N147" s="837" t="s">
        <v>213</v>
      </c>
      <c r="O147" s="284" t="s">
        <v>422</v>
      </c>
      <c r="P147" s="834" t="s">
        <v>212</v>
      </c>
      <c r="Q147" s="835"/>
      <c r="R147" s="835"/>
      <c r="S147" s="835"/>
      <c r="T147" s="835"/>
      <c r="U147" s="835"/>
      <c r="V147" s="835"/>
      <c r="W147" s="835"/>
      <c r="X147" s="836"/>
      <c r="Y147" s="827" t="s">
        <v>243</v>
      </c>
      <c r="Z147" s="828"/>
      <c r="AA147" s="828"/>
      <c r="AB147" s="828"/>
      <c r="AC147" s="828"/>
      <c r="AD147" s="828"/>
      <c r="AE147" s="828"/>
      <c r="AF147" s="828"/>
      <c r="AG147" s="828"/>
      <c r="AH147" s="828"/>
      <c r="AI147" s="828"/>
      <c r="AJ147" s="828"/>
      <c r="AK147" s="828"/>
      <c r="AL147" s="828"/>
      <c r="AM147" s="829"/>
    </row>
    <row r="148" spans="1:39" ht="60.75" customHeight="1">
      <c r="B148" s="831"/>
      <c r="C148" s="833"/>
      <c r="D148" s="285">
        <v>2012</v>
      </c>
      <c r="E148" s="285">
        <v>2013</v>
      </c>
      <c r="F148" s="285">
        <v>2014</v>
      </c>
      <c r="G148" s="285">
        <v>2015</v>
      </c>
      <c r="H148" s="285">
        <v>2016</v>
      </c>
      <c r="I148" s="285">
        <v>2017</v>
      </c>
      <c r="J148" s="285">
        <v>2018</v>
      </c>
      <c r="K148" s="285">
        <v>2019</v>
      </c>
      <c r="L148" s="285">
        <v>2020</v>
      </c>
      <c r="M148" s="285">
        <v>2021</v>
      </c>
      <c r="N148" s="838"/>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&gt; 50 to 4,999 Kw</v>
      </c>
      <c r="AB148" s="285" t="str">
        <f>'1.  LRAMVA Summary'!G52</f>
        <v>Street Lighting</v>
      </c>
      <c r="AC148" s="285" t="str">
        <f>'1.  LRAMVA Summary'!H52</f>
        <v>Unmetered Scattered Load</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kWh</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v>10613</v>
      </c>
      <c r="E150" s="295">
        <v>10613.496736147417</v>
      </c>
      <c r="F150" s="295">
        <v>10613.496736147417</v>
      </c>
      <c r="G150" s="295">
        <v>10613.496736147417</v>
      </c>
      <c r="H150" s="295">
        <v>9707.6258725595853</v>
      </c>
      <c r="I150" s="295">
        <v>0</v>
      </c>
      <c r="J150" s="295">
        <v>0</v>
      </c>
      <c r="K150" s="295">
        <v>0</v>
      </c>
      <c r="L150" s="295">
        <v>0</v>
      </c>
      <c r="M150" s="295">
        <v>0</v>
      </c>
      <c r="N150" s="291"/>
      <c r="O150" s="295">
        <v>1</v>
      </c>
      <c r="P150" s="295">
        <v>1.3993541791475068</v>
      </c>
      <c r="Q150" s="295">
        <v>1.3993541791475068</v>
      </c>
      <c r="R150" s="295">
        <v>1.3993541791475068</v>
      </c>
      <c r="S150" s="295">
        <v>1.2763559640889865</v>
      </c>
      <c r="T150" s="295">
        <v>0</v>
      </c>
      <c r="U150" s="295">
        <v>0</v>
      </c>
      <c r="V150" s="295">
        <v>0</v>
      </c>
      <c r="W150" s="295">
        <v>0</v>
      </c>
      <c r="X150" s="295">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v>1</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v>82</v>
      </c>
      <c r="E153" s="295">
        <v>81.514414638021861</v>
      </c>
      <c r="F153" s="295">
        <v>81.514414638021861</v>
      </c>
      <c r="G153" s="295">
        <v>79.916536319078816</v>
      </c>
      <c r="H153" s="295">
        <v>0</v>
      </c>
      <c r="I153" s="295">
        <v>0</v>
      </c>
      <c r="J153" s="295">
        <v>0</v>
      </c>
      <c r="K153" s="295">
        <v>0</v>
      </c>
      <c r="L153" s="295">
        <v>0</v>
      </c>
      <c r="M153" s="295">
        <v>0</v>
      </c>
      <c r="N153" s="291"/>
      <c r="O153" s="295"/>
      <c r="P153" s="295"/>
      <c r="Q153" s="295"/>
      <c r="R153" s="295"/>
      <c r="S153" s="295"/>
      <c r="T153" s="295"/>
      <c r="U153" s="295"/>
      <c r="V153" s="295"/>
      <c r="W153" s="295"/>
      <c r="X153" s="295"/>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v>1</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v>296</v>
      </c>
      <c r="E156" s="295">
        <v>295.88573886220655</v>
      </c>
      <c r="F156" s="295">
        <v>295.88573886220655</v>
      </c>
      <c r="G156" s="295">
        <v>295.88573886220655</v>
      </c>
      <c r="H156" s="295">
        <v>295.88573886220655</v>
      </c>
      <c r="I156" s="295">
        <v>295.88573886220655</v>
      </c>
      <c r="J156" s="295">
        <v>295.88573886220655</v>
      </c>
      <c r="K156" s="295">
        <v>295.88573886220655</v>
      </c>
      <c r="L156" s="295">
        <v>295.88573886220655</v>
      </c>
      <c r="M156" s="295">
        <v>295.88573886220655</v>
      </c>
      <c r="N156" s="291"/>
      <c r="O156" s="295"/>
      <c r="P156" s="295"/>
      <c r="Q156" s="295"/>
      <c r="R156" s="295"/>
      <c r="S156" s="295"/>
      <c r="T156" s="295"/>
      <c r="U156" s="295"/>
      <c r="V156" s="295"/>
      <c r="W156" s="295"/>
      <c r="X156" s="295"/>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v>7</v>
      </c>
      <c r="E157" s="295">
        <v>6.9761425843594598</v>
      </c>
      <c r="F157" s="295">
        <v>6.9761425843594598</v>
      </c>
      <c r="G157" s="295">
        <v>6.9761425843594598</v>
      </c>
      <c r="H157" s="295">
        <v>6.9761425843594598</v>
      </c>
      <c r="I157" s="295">
        <v>6.9761425843594598</v>
      </c>
      <c r="J157" s="295">
        <v>6.9761425843594598</v>
      </c>
      <c r="K157" s="295">
        <v>6.9761425843594598</v>
      </c>
      <c r="L157" s="295">
        <v>6.9761425843594598</v>
      </c>
      <c r="M157" s="295">
        <v>6.9761425843594598</v>
      </c>
      <c r="N157" s="468"/>
      <c r="O157" s="295"/>
      <c r="P157" s="295"/>
      <c r="Q157" s="295"/>
      <c r="R157" s="295"/>
      <c r="S157" s="295"/>
      <c r="T157" s="295"/>
      <c r="U157" s="295"/>
      <c r="V157" s="295"/>
      <c r="W157" s="295"/>
      <c r="X157" s="295"/>
      <c r="Y157" s="411">
        <v>1</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v>1175</v>
      </c>
      <c r="E159" s="295">
        <v>1175.1951980203241</v>
      </c>
      <c r="F159" s="295">
        <v>1175.1951980203241</v>
      </c>
      <c r="G159" s="295">
        <v>1175.1951980203241</v>
      </c>
      <c r="H159" s="295">
        <v>1157.5396653841246</v>
      </c>
      <c r="I159" s="295">
        <v>1157.5396653841246</v>
      </c>
      <c r="J159" s="295">
        <v>545.08149346774235</v>
      </c>
      <c r="K159" s="295">
        <v>542.0731721816768</v>
      </c>
      <c r="L159" s="295">
        <v>542.0731721816768</v>
      </c>
      <c r="M159" s="295">
        <v>542.0731721816768</v>
      </c>
      <c r="N159" s="291"/>
      <c r="O159" s="295"/>
      <c r="P159" s="295"/>
      <c r="Q159" s="295"/>
      <c r="R159" s="295"/>
      <c r="S159" s="295"/>
      <c r="T159" s="295"/>
      <c r="U159" s="295"/>
      <c r="V159" s="295"/>
      <c r="W159" s="295"/>
      <c r="X159" s="295"/>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v>1</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v>22510</v>
      </c>
      <c r="E162" s="295">
        <v>22510.122492356404</v>
      </c>
      <c r="F162" s="295">
        <v>22510.122492356404</v>
      </c>
      <c r="G162" s="295">
        <v>22510.122492356404</v>
      </c>
      <c r="H162" s="295">
        <v>20235.168126726221</v>
      </c>
      <c r="I162" s="295">
        <v>16454.081960270578</v>
      </c>
      <c r="J162" s="295">
        <v>11223.37148495813</v>
      </c>
      <c r="K162" s="295">
        <v>11200.041646413132</v>
      </c>
      <c r="L162" s="295">
        <v>11200.041646413132</v>
      </c>
      <c r="M162" s="295">
        <v>5688.7688676158023</v>
      </c>
      <c r="N162" s="291"/>
      <c r="O162" s="295">
        <v>1</v>
      </c>
      <c r="P162" s="295"/>
      <c r="Q162" s="295"/>
      <c r="R162" s="295"/>
      <c r="S162" s="295"/>
      <c r="T162" s="295"/>
      <c r="U162" s="295"/>
      <c r="V162" s="295"/>
      <c r="W162" s="295"/>
      <c r="X162" s="295"/>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v>51442</v>
      </c>
      <c r="E181" s="295">
        <v>51442.032011675416</v>
      </c>
      <c r="F181" s="295">
        <v>51442.032011675416</v>
      </c>
      <c r="G181" s="295">
        <v>43647.417523386008</v>
      </c>
      <c r="H181" s="295">
        <v>43647.417523386008</v>
      </c>
      <c r="I181" s="295">
        <v>11954.144295036102</v>
      </c>
      <c r="J181" s="295">
        <v>11954.144295036102</v>
      </c>
      <c r="K181" s="295">
        <v>11954.144295036102</v>
      </c>
      <c r="L181" s="295">
        <v>11954.144295036102</v>
      </c>
      <c r="M181" s="295">
        <v>11954.144295036102</v>
      </c>
      <c r="N181" s="295">
        <v>12</v>
      </c>
      <c r="O181" s="295">
        <v>15</v>
      </c>
      <c r="P181" s="295"/>
      <c r="Q181" s="295"/>
      <c r="R181" s="295"/>
      <c r="S181" s="295"/>
      <c r="T181" s="295"/>
      <c r="U181" s="295"/>
      <c r="V181" s="295"/>
      <c r="W181" s="295"/>
      <c r="X181" s="295"/>
      <c r="Y181" s="415"/>
      <c r="Z181" s="469">
        <v>1</v>
      </c>
      <c r="AA181" s="415"/>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1</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v>92</v>
      </c>
      <c r="E233" s="295">
        <v>92.017191252890512</v>
      </c>
      <c r="F233" s="295">
        <v>92.017191252890512</v>
      </c>
      <c r="G233" s="295">
        <v>92.017191252890512</v>
      </c>
      <c r="H233" s="295">
        <v>92.017191252890512</v>
      </c>
      <c r="I233" s="295">
        <v>92.017191252890512</v>
      </c>
      <c r="J233" s="295">
        <v>92.017191252890512</v>
      </c>
      <c r="K233" s="295">
        <v>92.017191252890512</v>
      </c>
      <c r="L233" s="295">
        <v>92.017191252890512</v>
      </c>
      <c r="M233" s="295">
        <v>92.017191252890512</v>
      </c>
      <c r="N233" s="295">
        <v>12</v>
      </c>
      <c r="O233" s="295"/>
      <c r="P233" s="295"/>
      <c r="Q233" s="295"/>
      <c r="R233" s="295"/>
      <c r="S233" s="295"/>
      <c r="T233" s="295"/>
      <c r="U233" s="295"/>
      <c r="V233" s="295"/>
      <c r="W233" s="295"/>
      <c r="X233" s="295"/>
      <c r="Y233" s="426"/>
      <c r="Z233" s="415"/>
      <c r="AA233" s="415">
        <v>1</v>
      </c>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1</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86217</v>
      </c>
      <c r="E255" s="329"/>
      <c r="F255" s="329"/>
      <c r="G255" s="329"/>
      <c r="H255" s="329"/>
      <c r="I255" s="329"/>
      <c r="J255" s="329"/>
      <c r="K255" s="329"/>
      <c r="L255" s="329"/>
      <c r="M255" s="329"/>
      <c r="N255" s="329"/>
      <c r="O255" s="329">
        <f>SUM(O150:O253)</f>
        <v>17</v>
      </c>
      <c r="P255" s="329"/>
      <c r="Q255" s="329"/>
      <c r="R255" s="329"/>
      <c r="S255" s="329"/>
      <c r="T255" s="329"/>
      <c r="U255" s="329"/>
      <c r="V255" s="329"/>
      <c r="W255" s="329"/>
      <c r="X255" s="329"/>
      <c r="Y255" s="329">
        <f>IF(Y149="kWh",SUMPRODUCT(D150:D253,Y150:Y253))</f>
        <v>34683</v>
      </c>
      <c r="Z255" s="329">
        <f>IF(Z149="kWh",SUMPRODUCT(D150:D253,Z150:Z253))</f>
        <v>51442</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1.04E-2</v>
      </c>
      <c r="Z258" s="341">
        <f>HLOOKUP(Z$20,'3.  Distribution Rates'!$C$122:$P$133,4,FALSE)</f>
        <v>8.2000000000000007E-3</v>
      </c>
      <c r="AA258" s="341">
        <f>HLOOKUP(AA$20,'3.  Distribution Rates'!$C$122:$P$133,4,FALSE)</f>
        <v>1.3792</v>
      </c>
      <c r="AB258" s="341">
        <f>HLOOKUP(AB$20,'3.  Distribution Rates'!$C$122:$P$133,4,FALSE)</f>
        <v>25.946100000000001</v>
      </c>
      <c r="AC258" s="341">
        <f>HLOOKUP(AC$20,'3.  Distribution Rates'!$C$122:$P$133,4,FALSE)</f>
        <v>8.3000000000000001E-3</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595.46938164515564</v>
      </c>
      <c r="Z259" s="378">
        <f t="shared" si="70"/>
        <v>49.088265869028085</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644.55764751418371</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360.70319999999998</v>
      </c>
      <c r="Z260" s="378">
        <f t="shared" si="71"/>
        <v>421.82440000000003</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782.52760000000001</v>
      </c>
    </row>
    <row r="261" spans="1:41" s="380" customFormat="1" ht="15.7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956.17258164515556</v>
      </c>
      <c r="Z261" s="346">
        <f t="shared" ref="Z261:AE261" si="73">SUM(Z259:Z260)</f>
        <v>470.9126658690281</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1427.0852475141837</v>
      </c>
    </row>
    <row r="262" spans="1:41" s="380" customFormat="1" ht="15.7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1427.0852475141837</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34683.190722608735</v>
      </c>
      <c r="Z265" s="291">
        <f>SUMPRODUCT(E150:E253,Z150:Z253)</f>
        <v>51442.032011675416</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34683.190722608735</v>
      </c>
      <c r="Z266" s="291">
        <f>SUMPRODUCT(F150:F253,Z150:Z253)</f>
        <v>51442.032011675416</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34681.592844289793</v>
      </c>
      <c r="Z267" s="291">
        <f>SUMPRODUCT(G150:G253,Z150:Z253)</f>
        <v>43647.417523386008</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31403.195546116498</v>
      </c>
      <c r="Z268" s="291">
        <f>SUMPRODUCT(H150:H253,Z150:Z253)</f>
        <v>43647.417523386008</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17914.483507101268</v>
      </c>
      <c r="Z269" s="291">
        <f>SUMPRODUCT(I150:I253,Z150:Z253)</f>
        <v>11954.144295036102</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12071.314859872438</v>
      </c>
      <c r="Z270" s="291">
        <f>SUMPRODUCT(J150:J253,Z150:Z253)</f>
        <v>11954.144295036102</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12044.976700041376</v>
      </c>
      <c r="Z271" s="291">
        <f>SUMPRODUCT(K150:K253,Z150:Z253)</f>
        <v>11954.144295036102</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12044.976700041376</v>
      </c>
      <c r="Z272" s="326">
        <f>SUMPRODUCT(L150:L253,Z150:Z253)</f>
        <v>11954.144295036102</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581</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2" t="s">
        <v>525</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30" t="s">
        <v>211</v>
      </c>
      <c r="C276" s="832" t="s">
        <v>33</v>
      </c>
      <c r="D276" s="284" t="s">
        <v>421</v>
      </c>
      <c r="E276" s="834" t="s">
        <v>209</v>
      </c>
      <c r="F276" s="835"/>
      <c r="G276" s="835"/>
      <c r="H276" s="835"/>
      <c r="I276" s="835"/>
      <c r="J276" s="835"/>
      <c r="K276" s="835"/>
      <c r="L276" s="835"/>
      <c r="M276" s="836"/>
      <c r="N276" s="837" t="s">
        <v>213</v>
      </c>
      <c r="O276" s="284" t="s">
        <v>422</v>
      </c>
      <c r="P276" s="834" t="s">
        <v>212</v>
      </c>
      <c r="Q276" s="835"/>
      <c r="R276" s="835"/>
      <c r="S276" s="835"/>
      <c r="T276" s="835"/>
      <c r="U276" s="835"/>
      <c r="V276" s="835"/>
      <c r="W276" s="835"/>
      <c r="X276" s="836"/>
      <c r="Y276" s="827" t="s">
        <v>243</v>
      </c>
      <c r="Z276" s="828"/>
      <c r="AA276" s="828"/>
      <c r="AB276" s="828"/>
      <c r="AC276" s="828"/>
      <c r="AD276" s="828"/>
      <c r="AE276" s="828"/>
      <c r="AF276" s="828"/>
      <c r="AG276" s="828"/>
      <c r="AH276" s="828"/>
      <c r="AI276" s="828"/>
      <c r="AJ276" s="828"/>
      <c r="AK276" s="828"/>
      <c r="AL276" s="828"/>
      <c r="AM276" s="829"/>
    </row>
    <row r="277" spans="1:39" ht="60.75" customHeight="1">
      <c r="B277" s="831"/>
      <c r="C277" s="833"/>
      <c r="D277" s="285">
        <v>2013</v>
      </c>
      <c r="E277" s="285">
        <v>2014</v>
      </c>
      <c r="F277" s="285">
        <v>2015</v>
      </c>
      <c r="G277" s="285">
        <v>2016</v>
      </c>
      <c r="H277" s="285">
        <v>2017</v>
      </c>
      <c r="I277" s="285">
        <v>2018</v>
      </c>
      <c r="J277" s="285">
        <v>2019</v>
      </c>
      <c r="K277" s="285">
        <v>2020</v>
      </c>
      <c r="L277" s="285">
        <v>2021</v>
      </c>
      <c r="M277" s="285">
        <v>2022</v>
      </c>
      <c r="N277" s="838"/>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&gt; 50 to 4,999 Kw</v>
      </c>
      <c r="AB277" s="285" t="str">
        <f>'1.  LRAMVA Summary'!G52</f>
        <v>Street Lighting</v>
      </c>
      <c r="AC277" s="285" t="str">
        <f>'1.  LRAMVA Summary'!H52</f>
        <v>Unmetered Scattered Load</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kWh</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v>8858</v>
      </c>
      <c r="E279" s="295">
        <v>8852.7803914310007</v>
      </c>
      <c r="F279" s="295">
        <v>8852.7803914310007</v>
      </c>
      <c r="G279" s="295">
        <v>8852.7803914310007</v>
      </c>
      <c r="H279" s="295">
        <v>6193.7899231350002</v>
      </c>
      <c r="I279" s="295">
        <v>0</v>
      </c>
      <c r="J279" s="295">
        <v>0</v>
      </c>
      <c r="K279" s="295">
        <v>0</v>
      </c>
      <c r="L279" s="295">
        <v>0</v>
      </c>
      <c r="M279" s="295">
        <v>0</v>
      </c>
      <c r="N279" s="291"/>
      <c r="O279" s="295">
        <v>1</v>
      </c>
      <c r="P279" s="295">
        <v>1.4032294639999998</v>
      </c>
      <c r="Q279" s="295">
        <v>1.4032294639999998</v>
      </c>
      <c r="R279" s="295">
        <v>1.4032294639999998</v>
      </c>
      <c r="S279" s="295">
        <v>0.91029387500000003</v>
      </c>
      <c r="T279" s="295">
        <v>0</v>
      </c>
      <c r="U279" s="295">
        <v>0</v>
      </c>
      <c r="V279" s="295">
        <v>0</v>
      </c>
      <c r="W279" s="295">
        <v>0</v>
      </c>
      <c r="X279" s="295">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v>1</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v>369</v>
      </c>
      <c r="E282" s="295">
        <v>369.43987800000002</v>
      </c>
      <c r="F282" s="295">
        <v>369.43987800000002</v>
      </c>
      <c r="G282" s="295">
        <v>369.43987800000002</v>
      </c>
      <c r="H282" s="295">
        <v>0</v>
      </c>
      <c r="I282" s="295">
        <v>0</v>
      </c>
      <c r="J282" s="295">
        <v>0</v>
      </c>
      <c r="K282" s="295">
        <v>0</v>
      </c>
      <c r="L282" s="295">
        <v>0</v>
      </c>
      <c r="M282" s="295">
        <v>0</v>
      </c>
      <c r="N282" s="291"/>
      <c r="O282" s="295"/>
      <c r="P282" s="295"/>
      <c r="Q282" s="295"/>
      <c r="R282" s="295"/>
      <c r="S282" s="295"/>
      <c r="T282" s="295"/>
      <c r="U282" s="295"/>
      <c r="V282" s="295"/>
      <c r="W282" s="295"/>
      <c r="X282" s="295"/>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v>1</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c r="Z285" s="410"/>
      <c r="AA285" s="410"/>
      <c r="AB285" s="410"/>
      <c r="AC285" s="410"/>
      <c r="AD285" s="410"/>
      <c r="AE285" s="410"/>
      <c r="AF285" s="410"/>
      <c r="AG285" s="410"/>
      <c r="AH285" s="410"/>
      <c r="AI285" s="410"/>
      <c r="AJ285" s="410"/>
      <c r="AK285" s="410"/>
      <c r="AL285" s="410"/>
      <c r="AM285" s="296">
        <f>SUM(Y285:AL285)</f>
        <v>0</v>
      </c>
    </row>
    <row r="286" spans="1:39" ht="15" outlineLevel="1">
      <c r="B286" s="294" t="s">
        <v>249</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v>0</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v>6478</v>
      </c>
      <c r="E288" s="295">
        <v>6478.2511079129999</v>
      </c>
      <c r="F288" s="295">
        <v>6228.6060160019997</v>
      </c>
      <c r="G288" s="295">
        <v>5276.914636947</v>
      </c>
      <c r="H288" s="295">
        <v>5276.914636947</v>
      </c>
      <c r="I288" s="295">
        <v>5276.914636947</v>
      </c>
      <c r="J288" s="295">
        <v>5276.914636947</v>
      </c>
      <c r="K288" s="295">
        <v>5272.5168824390003</v>
      </c>
      <c r="L288" s="295">
        <v>3834.0059888360001</v>
      </c>
      <c r="M288" s="295">
        <v>3834.0059888360001</v>
      </c>
      <c r="N288" s="291"/>
      <c r="O288" s="295"/>
      <c r="P288" s="295"/>
      <c r="Q288" s="295"/>
      <c r="R288" s="295"/>
      <c r="S288" s="295"/>
      <c r="T288" s="295"/>
      <c r="U288" s="295"/>
      <c r="V288" s="295"/>
      <c r="W288" s="295"/>
      <c r="X288" s="295"/>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v>20</v>
      </c>
      <c r="E289" s="295">
        <v>20</v>
      </c>
      <c r="F289" s="295">
        <v>19</v>
      </c>
      <c r="G289" s="295">
        <v>16</v>
      </c>
      <c r="H289" s="295">
        <v>16</v>
      </c>
      <c r="I289" s="295">
        <v>16</v>
      </c>
      <c r="J289" s="295">
        <v>16</v>
      </c>
      <c r="K289" s="295">
        <v>16</v>
      </c>
      <c r="L289" s="295">
        <v>14</v>
      </c>
      <c r="M289" s="295">
        <v>14</v>
      </c>
      <c r="N289" s="468"/>
      <c r="O289" s="295"/>
      <c r="P289" s="295"/>
      <c r="Q289" s="295"/>
      <c r="R289" s="295"/>
      <c r="S289" s="295"/>
      <c r="T289" s="295"/>
      <c r="U289" s="295"/>
      <c r="V289" s="295"/>
      <c r="W289" s="295"/>
      <c r="X289" s="295"/>
      <c r="Y289" s="411">
        <v>1</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v>14400</v>
      </c>
      <c r="E291" s="295">
        <v>14439.736668996</v>
      </c>
      <c r="F291" s="295">
        <v>13569.707766706</v>
      </c>
      <c r="G291" s="295">
        <v>10600.519963184999</v>
      </c>
      <c r="H291" s="295">
        <v>10600.519963184999</v>
      </c>
      <c r="I291" s="295">
        <v>10600.519963184999</v>
      </c>
      <c r="J291" s="295">
        <v>10600.519963184999</v>
      </c>
      <c r="K291" s="295">
        <v>10588.027790960001</v>
      </c>
      <c r="L291" s="295">
        <v>8903.9162168179992</v>
      </c>
      <c r="M291" s="295">
        <v>8903.9162168179992</v>
      </c>
      <c r="N291" s="291"/>
      <c r="O291" s="295">
        <v>1</v>
      </c>
      <c r="P291" s="295">
        <v>0.99487308099999994</v>
      </c>
      <c r="Q291" s="295">
        <v>0.94025501700000003</v>
      </c>
      <c r="R291" s="295">
        <v>0.75385742600000005</v>
      </c>
      <c r="S291" s="295">
        <v>0.75385742600000005</v>
      </c>
      <c r="T291" s="295">
        <v>0.75385742600000005</v>
      </c>
      <c r="U291" s="295">
        <v>0.75385742600000005</v>
      </c>
      <c r="V291" s="295">
        <v>0.75243137900000001</v>
      </c>
      <c r="W291" s="295">
        <v>0.64670740299999996</v>
      </c>
      <c r="X291" s="295">
        <v>0.64670740299999996</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484</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 outlineLevel="1">
      <c r="B308" s="294" t="s">
        <v>249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6">AA307</f>
        <v>0</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v>175237</v>
      </c>
      <c r="E310" s="295">
        <v>175236.79528030101</v>
      </c>
      <c r="F310" s="295">
        <v>156112.18586451799</v>
      </c>
      <c r="G310" s="295">
        <v>88654.122644992007</v>
      </c>
      <c r="H310" s="295">
        <v>29646.143528727</v>
      </c>
      <c r="I310" s="295">
        <v>29646.143528727</v>
      </c>
      <c r="J310" s="295">
        <v>29646.143528727</v>
      </c>
      <c r="K310" s="295">
        <v>29646.143528727</v>
      </c>
      <c r="L310" s="295">
        <v>29646.143528727</v>
      </c>
      <c r="M310" s="295">
        <v>29646.143528727</v>
      </c>
      <c r="N310" s="295">
        <v>12</v>
      </c>
      <c r="O310" s="295">
        <v>53</v>
      </c>
      <c r="P310" s="295">
        <v>53.236464781999999</v>
      </c>
      <c r="Q310" s="295">
        <v>47.733893047000002</v>
      </c>
      <c r="R310" s="295">
        <v>29.348672201999999</v>
      </c>
      <c r="S310" s="295">
        <v>9.7969856409999991</v>
      </c>
      <c r="T310" s="295">
        <v>9.7969856409999991</v>
      </c>
      <c r="U310" s="295">
        <v>9.7969856409999991</v>
      </c>
      <c r="V310" s="295">
        <v>9.7969856409999991</v>
      </c>
      <c r="W310" s="295">
        <v>9.7969856409999991</v>
      </c>
      <c r="X310" s="295">
        <v>9.7969856409999991</v>
      </c>
      <c r="Y310" s="415"/>
      <c r="Z310" s="503">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1</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485</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486</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v>1156</v>
      </c>
      <c r="E348" s="295">
        <v>1156.0408935549999</v>
      </c>
      <c r="F348" s="295">
        <v>1156.0408935549999</v>
      </c>
      <c r="G348" s="295">
        <v>1028.905273438</v>
      </c>
      <c r="H348" s="295">
        <v>965.33746337900004</v>
      </c>
      <c r="I348" s="295">
        <v>901.76968383799999</v>
      </c>
      <c r="J348" s="295">
        <v>901.76968383799999</v>
      </c>
      <c r="K348" s="295">
        <v>901.76968383799999</v>
      </c>
      <c r="L348" s="295">
        <v>453.05578613300003</v>
      </c>
      <c r="M348" s="295">
        <v>453.05578613300003</v>
      </c>
      <c r="N348" s="291"/>
      <c r="O348" s="295"/>
      <c r="P348" s="295"/>
      <c r="Q348" s="295"/>
      <c r="R348" s="295"/>
      <c r="S348" s="295"/>
      <c r="T348" s="295"/>
      <c r="U348" s="295"/>
      <c r="V348" s="295"/>
      <c r="W348" s="295"/>
      <c r="X348" s="295"/>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v>42864</v>
      </c>
      <c r="E349" s="295">
        <v>40800.466630000003</v>
      </c>
      <c r="F349" s="295">
        <v>40612.865160000001</v>
      </c>
      <c r="G349" s="295">
        <v>37272.66764</v>
      </c>
      <c r="H349" s="295">
        <v>36099.211219999997</v>
      </c>
      <c r="I349" s="295">
        <v>35179.52016</v>
      </c>
      <c r="J349" s="295">
        <v>35179.52016</v>
      </c>
      <c r="K349" s="295">
        <v>35117.544540000003</v>
      </c>
      <c r="L349" s="295">
        <v>22129.892210000002</v>
      </c>
      <c r="M349" s="295">
        <v>22129.892210000002</v>
      </c>
      <c r="N349" s="468"/>
      <c r="O349" s="295">
        <v>4</v>
      </c>
      <c r="P349" s="295">
        <v>3.4681465669999998</v>
      </c>
      <c r="Q349" s="295">
        <v>3.4585129659999998</v>
      </c>
      <c r="R349" s="295">
        <v>3.2854763</v>
      </c>
      <c r="S349" s="295">
        <v>3.2244272700000001</v>
      </c>
      <c r="T349" s="295">
        <v>3.1764433830000001</v>
      </c>
      <c r="U349" s="295">
        <v>3.1764433830000001</v>
      </c>
      <c r="V349" s="295">
        <v>3.1764433830000001</v>
      </c>
      <c r="W349" s="295">
        <v>2.5038643120000001</v>
      </c>
      <c r="X349" s="295">
        <v>2.5038643120000001</v>
      </c>
      <c r="Y349" s="411">
        <f>Y348</f>
        <v>1</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487</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488</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490</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491</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492</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249382</v>
      </c>
      <c r="E384" s="329"/>
      <c r="F384" s="329"/>
      <c r="G384" s="329"/>
      <c r="H384" s="329"/>
      <c r="I384" s="329"/>
      <c r="J384" s="329"/>
      <c r="K384" s="329"/>
      <c r="L384" s="329"/>
      <c r="M384" s="329"/>
      <c r="N384" s="329"/>
      <c r="O384" s="329">
        <f>SUM(O279:O382)</f>
        <v>59</v>
      </c>
      <c r="P384" s="329"/>
      <c r="Q384" s="329"/>
      <c r="R384" s="329"/>
      <c r="S384" s="329"/>
      <c r="T384" s="329"/>
      <c r="U384" s="329"/>
      <c r="V384" s="329"/>
      <c r="W384" s="329"/>
      <c r="X384" s="329"/>
      <c r="Y384" s="329">
        <f>IF(Y278="kWh",SUMPRODUCT(D279:D382,Y279:Y382))</f>
        <v>74145</v>
      </c>
      <c r="Z384" s="329">
        <f>IF(Z278="kWh",SUMPRODUCT(D279:D382,Z279:Z382))</f>
        <v>175237</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511521</v>
      </c>
      <c r="Z385" s="328">
        <f>HLOOKUP(Z277,'2. LRAMVA Threshold'!$B$42:$Q$53,5,FALSE)</f>
        <v>183184</v>
      </c>
      <c r="AA385" s="328">
        <f>HLOOKUP(AA277,'2. LRAMVA Threshold'!$B$42:$Q$53,5,FALSE)</f>
        <v>959</v>
      </c>
      <c r="AB385" s="328">
        <f>HLOOKUP(AB277,'2. LRAMVA Threshold'!$B$42:$Q$53,5,FALSE)</f>
        <v>24</v>
      </c>
      <c r="AC385" s="328">
        <f>HLOOKUP(AC277,'2. LRAMVA Threshold'!$B$42:$Q$53,5,FALSE)</f>
        <v>190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1.0699999999999999E-2</v>
      </c>
      <c r="Z387" s="341">
        <f>HLOOKUP(Z$20,'3.  Distribution Rates'!$C$122:$P$133,5,FALSE)</f>
        <v>8.0999999999999996E-3</v>
      </c>
      <c r="AA387" s="341">
        <f>HLOOKUP(AA$20,'3.  Distribution Rates'!$C$122:$P$133,5,FALSE)</f>
        <v>1.3580000000000001</v>
      </c>
      <c r="AB387" s="341">
        <f>HLOOKUP(AB$20,'3.  Distribution Rates'!$C$122:$P$133,5,FALSE)</f>
        <v>25.462800000000001</v>
      </c>
      <c r="AC387" s="341">
        <f>HLOOKUP(AC$20,'3.  Distribution Rates'!$C$122:$P$133,5,FALSE)</f>
        <v>8.3999999999999995E-3</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612.64638303876598</v>
      </c>
      <c r="Z388" s="378">
        <f t="shared" si="110"/>
        <v>48.489628480381398</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661.13601151914736</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371.11014073191342</v>
      </c>
      <c r="Z389" s="378">
        <f t="shared" si="111"/>
        <v>416.68045929457082</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787.7906000264843</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793.35149999999999</v>
      </c>
      <c r="Z390" s="378">
        <f t="shared" ref="Z390:AE390" si="112">Z384*Z387</f>
        <v>1419.4196999999999</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2212.7712000000001</v>
      </c>
    </row>
    <row r="391" spans="1:41" s="380" customFormat="1" ht="15.7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1777.1080237706794</v>
      </c>
      <c r="Z391" s="346">
        <f>SUM(Z388:Z390)</f>
        <v>1884.5897877749521</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3661.6978115456318</v>
      </c>
    </row>
    <row r="392" spans="1:41" s="380" customFormat="1" ht="15.7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5473.2746999999999</v>
      </c>
      <c r="Z392" s="347">
        <f t="shared" si="116"/>
        <v>1483.7903999999999</v>
      </c>
      <c r="AA392" s="347">
        <f t="shared" si="116"/>
        <v>1302.3220000000001</v>
      </c>
      <c r="AB392" s="347">
        <f t="shared" si="116"/>
        <v>611.10720000000003</v>
      </c>
      <c r="AC392" s="347">
        <f t="shared" si="116"/>
        <v>1.5959999999999999</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8872.0902999999998</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-5210.3924884543685</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72116.715569894994</v>
      </c>
      <c r="Z395" s="291">
        <f>SUMPRODUCT(E279:E382,Z279:Z382)</f>
        <v>175236.79528030101</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70808.440105693997</v>
      </c>
      <c r="Z396" s="291">
        <f>SUMPRODUCT(F279:F382,Z279:Z382)</f>
        <v>156112.18586451799</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63417.227783000999</v>
      </c>
      <c r="Z397" s="291">
        <f>SUMPRODUCT(G279:G382,Z279:Z382)</f>
        <v>88654.122644992007</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59151.773206646001</v>
      </c>
      <c r="Z398" s="291">
        <f>SUMPRODUCT(H279:H382,Z279:Z382)</f>
        <v>29646.143528727</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51974.724443970001</v>
      </c>
      <c r="Z399" s="291">
        <f>SUMPRODUCT(I279:I382,Z279:Z382)</f>
        <v>29646.143528727</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51974.724443970001</v>
      </c>
      <c r="Z400" s="291">
        <f>SUMPRODUCT(J279:J382,Z279:Z382)</f>
        <v>29646.143528727</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51895.858897237005</v>
      </c>
      <c r="Z401" s="326">
        <f>SUMPRODUCT(K279:K382,Z279:Z382)</f>
        <v>29646.143528727</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581</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90" t="s">
        <v>520</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30" t="s">
        <v>211</v>
      </c>
      <c r="C405" s="832" t="s">
        <v>33</v>
      </c>
      <c r="D405" s="284" t="s">
        <v>421</v>
      </c>
      <c r="E405" s="834" t="s">
        <v>209</v>
      </c>
      <c r="F405" s="835"/>
      <c r="G405" s="835"/>
      <c r="H405" s="835"/>
      <c r="I405" s="835"/>
      <c r="J405" s="835"/>
      <c r="K405" s="835"/>
      <c r="L405" s="835"/>
      <c r="M405" s="836"/>
      <c r="N405" s="837" t="s">
        <v>213</v>
      </c>
      <c r="O405" s="284" t="s">
        <v>422</v>
      </c>
      <c r="P405" s="834" t="s">
        <v>212</v>
      </c>
      <c r="Q405" s="835"/>
      <c r="R405" s="835"/>
      <c r="S405" s="835"/>
      <c r="T405" s="835"/>
      <c r="U405" s="835"/>
      <c r="V405" s="835"/>
      <c r="W405" s="835"/>
      <c r="X405" s="836"/>
      <c r="Y405" s="827" t="s">
        <v>243</v>
      </c>
      <c r="Z405" s="828"/>
      <c r="AA405" s="828"/>
      <c r="AB405" s="828"/>
      <c r="AC405" s="828"/>
      <c r="AD405" s="828"/>
      <c r="AE405" s="828"/>
      <c r="AF405" s="828"/>
      <c r="AG405" s="828"/>
      <c r="AH405" s="828"/>
      <c r="AI405" s="828"/>
      <c r="AJ405" s="828"/>
      <c r="AK405" s="828"/>
      <c r="AL405" s="828"/>
      <c r="AM405" s="829"/>
    </row>
    <row r="406" spans="1:40" ht="45.75" customHeight="1">
      <c r="B406" s="831"/>
      <c r="C406" s="833"/>
      <c r="D406" s="285">
        <v>2014</v>
      </c>
      <c r="E406" s="285">
        <v>2015</v>
      </c>
      <c r="F406" s="285">
        <v>2016</v>
      </c>
      <c r="G406" s="285">
        <v>2017</v>
      </c>
      <c r="H406" s="285">
        <v>2018</v>
      </c>
      <c r="I406" s="285">
        <v>2019</v>
      </c>
      <c r="J406" s="285">
        <v>2020</v>
      </c>
      <c r="K406" s="285">
        <v>2021</v>
      </c>
      <c r="L406" s="285">
        <v>2022</v>
      </c>
      <c r="M406" s="285">
        <v>2023</v>
      </c>
      <c r="N406" s="838"/>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&gt; 50 to 4,999 Kw</v>
      </c>
      <c r="AB406" s="285" t="str">
        <f>'1.  LRAMVA Summary'!G52</f>
        <v>Street Lighting</v>
      </c>
      <c r="AC406" s="285" t="str">
        <f>'1.  LRAMVA Summary'!H52</f>
        <v>Unmetered Scattered Load</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kWh</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v>17782</v>
      </c>
      <c r="E408" s="295">
        <v>17781.869319400612</v>
      </c>
      <c r="F408" s="295">
        <v>17781.869319400612</v>
      </c>
      <c r="G408" s="295">
        <v>17677.46127280061</v>
      </c>
      <c r="H408" s="295">
        <v>10616.768154433814</v>
      </c>
      <c r="I408" s="295">
        <v>0</v>
      </c>
      <c r="J408" s="295">
        <v>0</v>
      </c>
      <c r="K408" s="295">
        <v>0</v>
      </c>
      <c r="L408" s="295">
        <v>0</v>
      </c>
      <c r="M408" s="295">
        <v>0</v>
      </c>
      <c r="N408" s="291"/>
      <c r="O408" s="295">
        <v>3</v>
      </c>
      <c r="P408" s="295">
        <v>2.6521959078542841</v>
      </c>
      <c r="Q408" s="295">
        <v>2.6521959078542841</v>
      </c>
      <c r="R408" s="295">
        <v>2.5354416108542837</v>
      </c>
      <c r="S408" s="295">
        <v>1.5602843347195228</v>
      </c>
      <c r="T408" s="295">
        <v>0</v>
      </c>
      <c r="U408" s="295">
        <v>0</v>
      </c>
      <c r="V408" s="295">
        <v>0</v>
      </c>
      <c r="W408" s="295">
        <v>0</v>
      </c>
      <c r="X408" s="295">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v>369</v>
      </c>
      <c r="E411" s="295">
        <v>0.369439878</v>
      </c>
      <c r="F411" s="295">
        <v>0.369439878</v>
      </c>
      <c r="G411" s="295">
        <v>0.369439878</v>
      </c>
      <c r="H411" s="295">
        <v>0</v>
      </c>
      <c r="I411" s="295">
        <v>0</v>
      </c>
      <c r="J411" s="295">
        <v>0</v>
      </c>
      <c r="K411" s="295">
        <v>0</v>
      </c>
      <c r="L411" s="295">
        <v>0</v>
      </c>
      <c r="M411" s="295">
        <v>0</v>
      </c>
      <c r="N411" s="291"/>
      <c r="O411" s="295"/>
      <c r="P411" s="295"/>
      <c r="Q411" s="295"/>
      <c r="R411" s="295"/>
      <c r="S411" s="295"/>
      <c r="T411" s="295"/>
      <c r="U411" s="295"/>
      <c r="V411" s="295"/>
      <c r="W411" s="295"/>
      <c r="X411" s="295"/>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v>676</v>
      </c>
      <c r="E414" s="295">
        <v>675.85157537999999</v>
      </c>
      <c r="F414" s="295">
        <v>675.85157537999999</v>
      </c>
      <c r="G414" s="295">
        <v>675.85157537999999</v>
      </c>
      <c r="H414" s="295">
        <v>675.85157537999999</v>
      </c>
      <c r="I414" s="295">
        <v>675.85157537999999</v>
      </c>
      <c r="J414" s="295">
        <v>675.85157537999999</v>
      </c>
      <c r="K414" s="295">
        <v>675.85157537999999</v>
      </c>
      <c r="L414" s="295">
        <v>675.85157537999999</v>
      </c>
      <c r="M414" s="295">
        <v>675.85157537999999</v>
      </c>
      <c r="N414" s="291"/>
      <c r="O414" s="295"/>
      <c r="P414" s="295"/>
      <c r="Q414" s="295"/>
      <c r="R414" s="295"/>
      <c r="S414" s="295"/>
      <c r="T414" s="295"/>
      <c r="U414" s="295"/>
      <c r="V414" s="295"/>
      <c r="W414" s="295"/>
      <c r="X414" s="295"/>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v>23666</v>
      </c>
      <c r="E417" s="295">
        <v>22036.969349999999</v>
      </c>
      <c r="F417" s="295">
        <v>21250.127619999999</v>
      </c>
      <c r="G417" s="295">
        <v>21250.127619999999</v>
      </c>
      <c r="H417" s="295">
        <v>21250.127619999999</v>
      </c>
      <c r="I417" s="295">
        <v>21250.127619999999</v>
      </c>
      <c r="J417" s="295">
        <v>21250.127619999999</v>
      </c>
      <c r="K417" s="295">
        <v>21208.816699999999</v>
      </c>
      <c r="L417" s="295">
        <v>21208.816699999999</v>
      </c>
      <c r="M417" s="295">
        <v>18146.451509999999</v>
      </c>
      <c r="N417" s="291"/>
      <c r="O417" s="295">
        <v>2</v>
      </c>
      <c r="P417" s="295">
        <v>1.6683144809999999</v>
      </c>
      <c r="Q417" s="295">
        <v>1.6189186820000001</v>
      </c>
      <c r="R417" s="295">
        <v>1.6189186820000001</v>
      </c>
      <c r="S417" s="295">
        <v>1.6189186820000001</v>
      </c>
      <c r="T417" s="295">
        <v>1.6189186820000001</v>
      </c>
      <c r="U417" s="295">
        <v>1.6189186820000001</v>
      </c>
      <c r="V417" s="295">
        <v>1.6142028239999999</v>
      </c>
      <c r="W417" s="295">
        <v>1.6142028239999999</v>
      </c>
      <c r="X417" s="295">
        <v>1.421955809</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v>103300</v>
      </c>
      <c r="E420" s="295">
        <v>89611.964340000006</v>
      </c>
      <c r="F420" s="295">
        <v>82478.334510000001</v>
      </c>
      <c r="G420" s="295">
        <v>82478.334510000001</v>
      </c>
      <c r="H420" s="295">
        <v>82478.334510000001</v>
      </c>
      <c r="I420" s="295">
        <v>82478.334510000001</v>
      </c>
      <c r="J420" s="295">
        <v>82478.334510000001</v>
      </c>
      <c r="K420" s="295">
        <v>82442.606140000004</v>
      </c>
      <c r="L420" s="295">
        <v>82442.606140000004</v>
      </c>
      <c r="M420" s="295">
        <v>76676.203949999996</v>
      </c>
      <c r="N420" s="291"/>
      <c r="O420" s="295">
        <v>7</v>
      </c>
      <c r="P420" s="295">
        <v>5.9012019860000002</v>
      </c>
      <c r="Q420" s="295">
        <v>5.4533719730000003</v>
      </c>
      <c r="R420" s="295">
        <v>5.4533719730000003</v>
      </c>
      <c r="S420" s="295">
        <v>5.4533719730000003</v>
      </c>
      <c r="T420" s="295">
        <v>5.4533719730000003</v>
      </c>
      <c r="U420" s="295">
        <v>5.4533719730000003</v>
      </c>
      <c r="V420" s="295">
        <v>5.4492933929999996</v>
      </c>
      <c r="W420" s="295">
        <v>5.4492933929999996</v>
      </c>
      <c r="X420" s="295">
        <v>5.0872942380000001</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484</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v>28612</v>
      </c>
      <c r="E436" s="295">
        <v>28611.979080000001</v>
      </c>
      <c r="F436" s="295">
        <v>28611.979080000001</v>
      </c>
      <c r="G436" s="295">
        <v>28611.979080000001</v>
      </c>
      <c r="H436" s="295">
        <v>28611.979080000001</v>
      </c>
      <c r="I436" s="295">
        <v>28611.979080000001</v>
      </c>
      <c r="J436" s="295">
        <v>25741.23633</v>
      </c>
      <c r="K436" s="295">
        <v>25741.23633</v>
      </c>
      <c r="L436" s="295">
        <v>24084.192340000001</v>
      </c>
      <c r="M436" s="295">
        <v>11922.331910000001</v>
      </c>
      <c r="N436" s="295">
        <v>12</v>
      </c>
      <c r="O436" s="295">
        <v>11</v>
      </c>
      <c r="P436" s="295">
        <v>10.99671745</v>
      </c>
      <c r="Q436" s="295">
        <v>10.99671745</v>
      </c>
      <c r="R436" s="295">
        <v>10.99671745</v>
      </c>
      <c r="S436" s="295">
        <v>10.99671745</v>
      </c>
      <c r="T436" s="295">
        <v>10.99671745</v>
      </c>
      <c r="U436" s="295">
        <v>10.402329529999999</v>
      </c>
      <c r="V436" s="295">
        <v>10.402329529999999</v>
      </c>
      <c r="W436" s="295">
        <v>9.9266443150000008</v>
      </c>
      <c r="X436" s="295">
        <v>7.408528424</v>
      </c>
      <c r="Y436" s="415"/>
      <c r="Z436" s="469"/>
      <c r="AA436" s="469">
        <v>1</v>
      </c>
      <c r="AB436" s="469"/>
      <c r="AC436" s="415"/>
      <c r="AD436" s="415"/>
      <c r="AE436" s="415"/>
      <c r="AF436" s="415"/>
      <c r="AG436" s="415"/>
      <c r="AH436" s="415"/>
      <c r="AI436" s="415"/>
      <c r="AJ436" s="415"/>
      <c r="AK436" s="415"/>
      <c r="AL436" s="415"/>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27">AA436</f>
        <v>1</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v>52904</v>
      </c>
      <c r="E439" s="295">
        <v>52159.344129999998</v>
      </c>
      <c r="F439" s="295">
        <v>48756.82748</v>
      </c>
      <c r="G439" s="295">
        <v>36830.740850000002</v>
      </c>
      <c r="H439" s="295">
        <v>36830.740850000002</v>
      </c>
      <c r="I439" s="295">
        <v>36830.740850000002</v>
      </c>
      <c r="J439" s="295">
        <v>36830.740850000002</v>
      </c>
      <c r="K439" s="295">
        <v>36830.740850000002</v>
      </c>
      <c r="L439" s="295">
        <v>36830.740850000002</v>
      </c>
      <c r="M439" s="295">
        <v>36830.740850000002</v>
      </c>
      <c r="N439" s="295">
        <v>12</v>
      </c>
      <c r="O439" s="295">
        <v>15</v>
      </c>
      <c r="P439" s="295">
        <v>15.165059469999999</v>
      </c>
      <c r="Q439" s="295">
        <v>14.210945690000001</v>
      </c>
      <c r="R439" s="295">
        <v>10.66641531</v>
      </c>
      <c r="S439" s="295">
        <v>10.66641531</v>
      </c>
      <c r="T439" s="295">
        <v>10.66641531</v>
      </c>
      <c r="U439" s="295">
        <v>10.66641531</v>
      </c>
      <c r="V439" s="295">
        <v>10.66641531</v>
      </c>
      <c r="W439" s="295">
        <v>10.66641531</v>
      </c>
      <c r="X439" s="295">
        <v>10.66641531</v>
      </c>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485</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486</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v>91975</v>
      </c>
      <c r="E477" s="295">
        <v>91822.043600000005</v>
      </c>
      <c r="F477" s="295">
        <v>83543.472640000007</v>
      </c>
      <c r="G477" s="295">
        <v>80018.000490000006</v>
      </c>
      <c r="H477" s="295">
        <v>76421.368730000002</v>
      </c>
      <c r="I477" s="295">
        <v>76421.368730000002</v>
      </c>
      <c r="J477" s="295">
        <v>73242.504719999997</v>
      </c>
      <c r="K477" s="295">
        <v>73242.504719999997</v>
      </c>
      <c r="L477" s="295">
        <v>40493.823400000001</v>
      </c>
      <c r="M477" s="295">
        <v>40493.823400000001</v>
      </c>
      <c r="N477" s="291"/>
      <c r="O477" s="295">
        <v>7</v>
      </c>
      <c r="P477" s="295">
        <v>7.4389760010000003</v>
      </c>
      <c r="Q477" s="295">
        <v>7.0080603950000002</v>
      </c>
      <c r="R477" s="295">
        <v>6.8241226619999997</v>
      </c>
      <c r="S477" s="295">
        <v>6.6365213509999998</v>
      </c>
      <c r="T477" s="295">
        <v>6.6365213509999998</v>
      </c>
      <c r="U477" s="295">
        <v>6.4708146129999999</v>
      </c>
      <c r="V477" s="295">
        <v>6.4708146129999999</v>
      </c>
      <c r="W477" s="295">
        <v>4.7660564059999997</v>
      </c>
      <c r="X477" s="295">
        <v>4.7660564059999997</v>
      </c>
      <c r="Y477" s="47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487</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488</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489</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490</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491</v>
      </c>
      <c r="C507" s="291" t="s">
        <v>25</v>
      </c>
      <c r="D507" s="295">
        <v>21</v>
      </c>
      <c r="E507" s="295">
        <v>0</v>
      </c>
      <c r="F507" s="295">
        <v>0</v>
      </c>
      <c r="G507" s="295">
        <v>0</v>
      </c>
      <c r="H507" s="295">
        <v>0</v>
      </c>
      <c r="I507" s="295">
        <v>0</v>
      </c>
      <c r="J507" s="295">
        <v>0</v>
      </c>
      <c r="K507" s="295">
        <v>0</v>
      </c>
      <c r="L507" s="295">
        <v>0</v>
      </c>
      <c r="M507" s="295">
        <v>0</v>
      </c>
      <c r="N507" s="295">
        <v>0</v>
      </c>
      <c r="O507" s="295"/>
      <c r="P507" s="295"/>
      <c r="Q507" s="295"/>
      <c r="R507" s="295"/>
      <c r="S507" s="295"/>
      <c r="T507" s="295"/>
      <c r="U507" s="295"/>
      <c r="V507" s="295"/>
      <c r="W507" s="295"/>
      <c r="X507" s="295"/>
      <c r="Y507" s="410">
        <v>0.74</v>
      </c>
      <c r="Z507" s="410">
        <v>0.26</v>
      </c>
      <c r="AA507" s="410"/>
      <c r="AB507" s="410"/>
      <c r="AC507" s="410"/>
      <c r="AD507" s="410"/>
      <c r="AE507" s="410"/>
      <c r="AF507" s="410"/>
      <c r="AG507" s="410"/>
      <c r="AH507" s="410"/>
      <c r="AI507" s="410"/>
      <c r="AJ507" s="410"/>
      <c r="AK507" s="410"/>
      <c r="AL507" s="410"/>
      <c r="AM507" s="296">
        <f>SUM(Y507:AL507)</f>
        <v>1</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0.74</v>
      </c>
      <c r="Z508" s="411">
        <f t="shared" ref="Z508:AL508" si="149">Z507</f>
        <v>0.26</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492</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319305</v>
      </c>
      <c r="E513" s="329"/>
      <c r="F513" s="329"/>
      <c r="G513" s="329"/>
      <c r="H513" s="329"/>
      <c r="I513" s="329"/>
      <c r="J513" s="329"/>
      <c r="K513" s="329"/>
      <c r="L513" s="329"/>
      <c r="M513" s="329"/>
      <c r="N513" s="329"/>
      <c r="O513" s="329">
        <f>SUM(O408:O511)</f>
        <v>45</v>
      </c>
      <c r="P513" s="329"/>
      <c r="Q513" s="329"/>
      <c r="R513" s="329"/>
      <c r="S513" s="329"/>
      <c r="T513" s="329"/>
      <c r="U513" s="329"/>
      <c r="V513" s="329"/>
      <c r="W513" s="329"/>
      <c r="X513" s="329"/>
      <c r="Y513" s="329">
        <f>IF(Y407="kWh",SUMPRODUCT(D408:D511,Y408:Y511))</f>
        <v>237783.54</v>
      </c>
      <c r="Z513" s="329">
        <f>IF(Z407="kWh",SUMPRODUCT(D408:D511,Z408:Z511))</f>
        <v>52909.46</v>
      </c>
      <c r="AA513" s="329">
        <f>IF(AA407="kW",SUMPRODUCT(N408:N511,O408:O511,AA408:AA511),SUMPRODUCT(D408:D511,AA408:AA511))</f>
        <v>132</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511521</v>
      </c>
      <c r="Z514" s="328">
        <f>HLOOKUP(Z406,'2. LRAMVA Threshold'!$B$42:$Q$53,6,FALSE)</f>
        <v>183184</v>
      </c>
      <c r="AA514" s="328">
        <f>HLOOKUP(AA406,'2. LRAMVA Threshold'!$B$42:$Q$53,6,FALSE)</f>
        <v>959</v>
      </c>
      <c r="AB514" s="328">
        <f>HLOOKUP(AB406,'2. LRAMVA Threshold'!$B$42:$Q$53,6,FALSE)</f>
        <v>24</v>
      </c>
      <c r="AC514" s="328">
        <f>HLOOKUP(AC406,'2. LRAMVA Threshold'!$B$42:$Q$53,6,FALSE)</f>
        <v>190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1.14E-2</v>
      </c>
      <c r="Z516" s="341">
        <f>HLOOKUP(Z$20,'3.  Distribution Rates'!$C$122:$P$133,6,FALSE)</f>
        <v>7.9000000000000008E-3</v>
      </c>
      <c r="AA516" s="341">
        <f>HLOOKUP(AA$20,'3.  Distribution Rates'!$C$122:$P$133,6,FALSE)</f>
        <v>1.2937000000000001</v>
      </c>
      <c r="AB516" s="341">
        <f>HLOOKUP(AB$20,'3.  Distribution Rates'!$C$122:$P$133,6,FALSE)</f>
        <v>26.136399999999998</v>
      </c>
      <c r="AC516" s="341">
        <f>HLOOKUP(AC$20,'3.  Distribution Rates'!$C$122:$P$133,6,FALSE)</f>
        <v>8.5000000000000006E-3</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649.68231822668054</v>
      </c>
      <c r="Z517" s="378">
        <f t="shared" ref="Z517:AL517" si="151">Z137*Z516</f>
        <v>47.292353703088033</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696.97467192976853</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395.38837423773958</v>
      </c>
      <c r="Z518" s="378">
        <f t="shared" ref="Z518:AL518" si="152">Z266*Z516</f>
        <v>406.39205289223582</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801.78042712997535</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822.13055749680291</v>
      </c>
      <c r="Z519" s="378">
        <f t="shared" ref="Z519:AL519" si="153">Z395*Z516</f>
        <v>1384.3706827143781</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2206.5012402111811</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2710.732356</v>
      </c>
      <c r="Z520" s="378">
        <f t="shared" ref="Z520:AK520" si="154">Z513*Z516</f>
        <v>417.98473400000006</v>
      </c>
      <c r="AA520" s="378">
        <f t="shared" si="154"/>
        <v>170.76840000000001</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3299.48549</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4577.9336059612233</v>
      </c>
      <c r="Z521" s="346">
        <f t="shared" ref="Z521:AK521" si="155">SUM(Z517:Z520)</f>
        <v>2256.0398233097021</v>
      </c>
      <c r="AA521" s="346">
        <f t="shared" si="155"/>
        <v>170.76840000000001</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7004.7418292709244</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5831.3393999999998</v>
      </c>
      <c r="Z522" s="347">
        <f t="shared" ref="Z522:AJ522" si="156">Z514*Z516</f>
        <v>1447.1536000000001</v>
      </c>
      <c r="AA522" s="347">
        <f>AA514*AA516</f>
        <v>1240.6583000000001</v>
      </c>
      <c r="AB522" s="347">
        <f t="shared" si="156"/>
        <v>627.27359999999999</v>
      </c>
      <c r="AC522" s="347">
        <f t="shared" si="156"/>
        <v>1.6150000000000002</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9148.0399000000016</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-2143.2980707290772</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221929.06762465864</v>
      </c>
      <c r="Z526" s="291">
        <f>SUMPRODUCT(E408:E511,Z408:Z511)</f>
        <v>52159.344129999998</v>
      </c>
      <c r="AA526" s="291">
        <f>IF(AA407="kW",SUMPRODUCT(N408:N511,P408:P511,AA408:AA511),SUMPRODUCT(E408:E511,AA408:AA511))</f>
        <v>131.96060940000001</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205730.02510465862</v>
      </c>
      <c r="Z527" s="291">
        <f>SUMPRODUCT(F408:F511,Z408:Z511)</f>
        <v>48756.82748</v>
      </c>
      <c r="AA527" s="291">
        <f>IF(AA407="kW",SUMPRODUCT(N408:N511,Q408:Q511,AA408:AA511),SUMPRODUCT(F408:F511,AA408:AA511))</f>
        <v>131.96060940000001</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202100.14490805863</v>
      </c>
      <c r="Z528" s="291">
        <f>SUMPRODUCT(G408:G511,Z408:Z511)</f>
        <v>36830.740850000002</v>
      </c>
      <c r="AA528" s="291">
        <f>IF(AA407="kW",SUMPRODUCT(N408:N511,R408:R511,AA408:AA511),SUMPRODUCT(G408:G511,AA408:AA511))</f>
        <v>131.96060940000001</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191442.45058981382</v>
      </c>
      <c r="Z529" s="291">
        <f>SUMPRODUCT(H408:H511,Z408:Z511)</f>
        <v>36830.740850000002</v>
      </c>
      <c r="AA529" s="291">
        <f>IF(AA407="kW",SUMPRODUCT(N408:N511,S408:S511,AA408:AA511),SUMPRODUCT(H408:H511,AA408:AA511))</f>
        <v>131.96060940000001</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180825.68243538</v>
      </c>
      <c r="Z530" s="291">
        <f>SUMPRODUCT(I408:I511,Z408:Z511)</f>
        <v>36830.740850000002</v>
      </c>
      <c r="AA530" s="291">
        <f>IF(AA407="kW",SUMPRODUCT(N408:N511,T408:T511,AA408:AA511),SUMPRODUCT(I408:I511,AA408:AA511))</f>
        <v>131.96060940000001</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177646.81842537998</v>
      </c>
      <c r="Z531" s="326">
        <f>SUMPRODUCT(J408:J511,Z408:Z511)</f>
        <v>36830.740850000002</v>
      </c>
      <c r="AA531" s="326">
        <f>IF(AA407="kW",SUMPRODUCT(N408:N511,U408:U511,AA408:AA511),SUMPRODUCT(J408:J511,AA408:AA511))</f>
        <v>124.82795435999999</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581</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525</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38"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'8.  Streetlighting'!Print_Area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President</cp:lastModifiedBy>
  <cp:lastPrinted>2021-09-24T15:34:43Z</cp:lastPrinted>
  <dcterms:created xsi:type="dcterms:W3CDTF">2012-03-05T18:56:04Z</dcterms:created>
  <dcterms:modified xsi:type="dcterms:W3CDTF">2021-12-08T14:57:15Z</dcterms:modified>
</cp:coreProperties>
</file>